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defaultThemeVersion="124226"/>
  <mc:AlternateContent xmlns:mc="http://schemas.openxmlformats.org/markup-compatibility/2006">
    <mc:Choice Requires="x15">
      <x15ac:absPath xmlns:x15ac="http://schemas.microsoft.com/office/spreadsheetml/2010/11/ac" url="/Users/victoriajones/Downloads/"/>
    </mc:Choice>
  </mc:AlternateContent>
  <xr:revisionPtr revIDLastSave="0" documentId="13_ncr:1_{F77958E7-BD21-324B-A30C-96D7C9E828BE}" xr6:coauthVersionLast="45" xr6:coauthVersionMax="45" xr10:uidLastSave="{00000000-0000-0000-0000-000000000000}"/>
  <bookViews>
    <workbookView xWindow="5400" yWindow="460" windowWidth="21960" windowHeight="17540" tabRatio="844" xr2:uid="{00000000-000D-0000-FFFF-FFFF00000000}"/>
  </bookViews>
  <sheets>
    <sheet name="Overview of the template" sheetId="33" r:id="rId1"/>
    <sheet name="Class 1" sheetId="18" r:id="rId2"/>
    <sheet name="Class 2" sheetId="21" r:id="rId3"/>
    <sheet name="Class 3" sheetId="26" r:id="rId4"/>
    <sheet name="Class 4" sheetId="24" r:id="rId5"/>
    <sheet name="Class 5" sheetId="22" r:id="rId6"/>
    <sheet name="Class 6" sheetId="19" r:id="rId7"/>
    <sheet name="Class 7" sheetId="20" r:id="rId8"/>
    <sheet name="Class 8" sheetId="15" r:id="rId9"/>
    <sheet name="Class 9" sheetId="25" r:id="rId10"/>
    <sheet name="Class 10" sheetId="16" r:id="rId11"/>
    <sheet name="Class 11" sheetId="17" r:id="rId12"/>
    <sheet name="Class 12" sheetId="12" r:id="rId13"/>
    <sheet name="Class 13" sheetId="13" r:id="rId14"/>
    <sheet name="Class 14" sheetId="11" r:id="rId15"/>
    <sheet name="Class 15" sheetId="8" r:id="rId16"/>
    <sheet name="Class 16" sheetId="14" r:id="rId17"/>
    <sheet name="Aggregated scores" sheetId="30" r:id="rId18"/>
    <sheet name="Physical environment" sheetId="32" r:id="rId19"/>
    <sheet name="EHS Fidelity Tool template" sheetId="35" r:id="rId20"/>
  </sheets>
  <externalReferences>
    <externalReference r:id="rId21"/>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5" i="35" l="1"/>
  <c r="C205" i="35"/>
  <c r="C196" i="35"/>
  <c r="C187" i="35"/>
  <c r="C180" i="35"/>
  <c r="C171" i="35"/>
  <c r="C161" i="35"/>
  <c r="C151" i="35"/>
  <c r="C140" i="35"/>
  <c r="C132" i="35"/>
  <c r="I16" i="35" s="1"/>
  <c r="C119" i="35"/>
  <c r="C111" i="35"/>
  <c r="C103" i="35"/>
  <c r="C91" i="35"/>
  <c r="C81" i="35"/>
  <c r="C74" i="35"/>
  <c r="C62" i="35"/>
  <c r="C52" i="35"/>
  <c r="I14" i="35" s="1"/>
  <c r="C34" i="35"/>
  <c r="C26" i="35"/>
  <c r="I18" i="35"/>
  <c r="J18" i="35" s="1"/>
  <c r="C18" i="35"/>
  <c r="I17" i="35"/>
  <c r="J17" i="35" s="1"/>
  <c r="I15" i="35"/>
  <c r="K15" i="35" s="1"/>
  <c r="I13" i="35"/>
  <c r="K13" i="35" s="1"/>
  <c r="K17" i="35" l="1"/>
  <c r="K18" i="35"/>
  <c r="K16" i="35"/>
  <c r="J16" i="35"/>
  <c r="I19" i="35"/>
  <c r="J14" i="35"/>
  <c r="J13" i="35"/>
  <c r="K14" i="35"/>
  <c r="J15" i="35"/>
  <c r="K19" i="35" l="1"/>
  <c r="J19" i="35"/>
  <c r="I20" i="35"/>
  <c r="J20" i="35" l="1"/>
  <c r="K20" i="35"/>
  <c r="G39" i="13" l="1"/>
  <c r="I39" i="13" s="1"/>
  <c r="G37" i="13"/>
  <c r="I37" i="13" s="1"/>
  <c r="G34" i="13"/>
  <c r="I34" i="13" s="1"/>
  <c r="G33" i="13"/>
  <c r="I33" i="13" s="1"/>
  <c r="I32" i="13"/>
  <c r="G32" i="13"/>
  <c r="H32" i="13" s="1"/>
  <c r="G31" i="13"/>
  <c r="I31" i="13" s="1"/>
  <c r="G30" i="13"/>
  <c r="I30" i="13" s="1"/>
  <c r="G29" i="13"/>
  <c r="I29" i="13" s="1"/>
  <c r="I28" i="13"/>
  <c r="G28" i="13"/>
  <c r="H28" i="13" s="1"/>
  <c r="G27" i="13"/>
  <c r="I27" i="13" s="1"/>
  <c r="G26" i="13"/>
  <c r="I26" i="13" s="1"/>
  <c r="G22" i="13"/>
  <c r="I22" i="13" s="1"/>
  <c r="I21" i="13"/>
  <c r="H21" i="13"/>
  <c r="G21" i="13"/>
  <c r="G20" i="13"/>
  <c r="H20" i="13" s="1"/>
  <c r="G17" i="13"/>
  <c r="I17" i="13" s="1"/>
  <c r="G16" i="13"/>
  <c r="I16" i="13" s="1"/>
  <c r="G15" i="13"/>
  <c r="I15" i="13" s="1"/>
  <c r="G14" i="13"/>
  <c r="I14" i="13" s="1"/>
  <c r="G13" i="13"/>
  <c r="I13" i="13" s="1"/>
  <c r="G9" i="13"/>
  <c r="I9" i="13" s="1"/>
  <c r="I8" i="13"/>
  <c r="H8" i="13"/>
  <c r="G8" i="13"/>
  <c r="G7" i="13"/>
  <c r="H7" i="13" s="1"/>
  <c r="G6" i="13"/>
  <c r="I6" i="13" s="1"/>
  <c r="G39" i="11"/>
  <c r="I39" i="11" s="1"/>
  <c r="G37" i="11"/>
  <c r="I37" i="11" s="1"/>
  <c r="G34" i="11"/>
  <c r="I34" i="11" s="1"/>
  <c r="G33" i="11"/>
  <c r="I33" i="11" s="1"/>
  <c r="G32" i="11"/>
  <c r="H32" i="11" s="1"/>
  <c r="G31" i="11"/>
  <c r="I31" i="11" s="1"/>
  <c r="G30" i="11"/>
  <c r="H30" i="11" s="1"/>
  <c r="G29" i="11"/>
  <c r="I29" i="11" s="1"/>
  <c r="G28" i="11"/>
  <c r="H28" i="11" s="1"/>
  <c r="I27" i="11"/>
  <c r="G27" i="11"/>
  <c r="H27" i="11" s="1"/>
  <c r="G26" i="11"/>
  <c r="H26" i="11" s="1"/>
  <c r="G22" i="11"/>
  <c r="H22" i="11" s="1"/>
  <c r="G21" i="11"/>
  <c r="I21" i="11" s="1"/>
  <c r="G20" i="11"/>
  <c r="H20" i="11" s="1"/>
  <c r="I17" i="11"/>
  <c r="G17" i="11"/>
  <c r="H17" i="11" s="1"/>
  <c r="G16" i="11"/>
  <c r="I16" i="11" s="1"/>
  <c r="G15" i="11"/>
  <c r="I15" i="11" s="1"/>
  <c r="G14" i="11"/>
  <c r="I14" i="11" s="1"/>
  <c r="G13" i="11"/>
  <c r="I13" i="11" s="1"/>
  <c r="G9" i="11"/>
  <c r="I9" i="11" s="1"/>
  <c r="G8" i="11"/>
  <c r="I8" i="11" s="1"/>
  <c r="I7" i="11"/>
  <c r="G7" i="11"/>
  <c r="H7" i="11" s="1"/>
  <c r="G6" i="11"/>
  <c r="H6" i="11" s="1"/>
  <c r="G39" i="14"/>
  <c r="I39" i="14" s="1"/>
  <c r="G37" i="14"/>
  <c r="I37" i="14" s="1"/>
  <c r="G34" i="14"/>
  <c r="I34" i="14" s="1"/>
  <c r="G33" i="14"/>
  <c r="I33" i="14" s="1"/>
  <c r="G32" i="14"/>
  <c r="H32" i="14" s="1"/>
  <c r="G31" i="14"/>
  <c r="I31" i="14" s="1"/>
  <c r="G30" i="14"/>
  <c r="I30" i="14" s="1"/>
  <c r="G29" i="14"/>
  <c r="I29" i="14" s="1"/>
  <c r="G28" i="14"/>
  <c r="H28" i="14" s="1"/>
  <c r="G27" i="14"/>
  <c r="I27" i="14" s="1"/>
  <c r="G26" i="14"/>
  <c r="I26" i="14" s="1"/>
  <c r="G22" i="14"/>
  <c r="I22" i="14" s="1"/>
  <c r="G21" i="14"/>
  <c r="H21" i="14" s="1"/>
  <c r="I20" i="14"/>
  <c r="H20" i="14"/>
  <c r="G20" i="14"/>
  <c r="G17" i="14"/>
  <c r="H20" i="32" s="1"/>
  <c r="G16" i="14"/>
  <c r="I16" i="14" s="1"/>
  <c r="G15" i="14"/>
  <c r="I15" i="14" s="1"/>
  <c r="G14" i="14"/>
  <c r="I14" i="14" s="1"/>
  <c r="G13" i="14"/>
  <c r="I13" i="14" s="1"/>
  <c r="G9" i="14"/>
  <c r="I9" i="14" s="1"/>
  <c r="I8" i="14"/>
  <c r="G8" i="14"/>
  <c r="H8" i="14" s="1"/>
  <c r="I7" i="14"/>
  <c r="H7" i="14"/>
  <c r="G7" i="14"/>
  <c r="G6" i="14"/>
  <c r="I6" i="14" s="1"/>
  <c r="I6" i="11" l="1"/>
  <c r="I20" i="11"/>
  <c r="I28" i="11"/>
  <c r="H31" i="11"/>
  <c r="I7" i="13"/>
  <c r="I20" i="13"/>
  <c r="H29" i="13"/>
  <c r="H31" i="13"/>
  <c r="H18" i="32"/>
  <c r="I21" i="14"/>
  <c r="H27" i="14"/>
  <c r="I32" i="14"/>
  <c r="H6" i="13"/>
  <c r="I28" i="14"/>
  <c r="H31" i="14"/>
  <c r="I32" i="11"/>
  <c r="H27" i="13"/>
  <c r="F20" i="32"/>
  <c r="E20" i="32"/>
  <c r="H14" i="14"/>
  <c r="D20" i="32"/>
  <c r="H16" i="11"/>
  <c r="G18" i="32"/>
  <c r="F18" i="32"/>
  <c r="E18" i="32"/>
  <c r="D18" i="32"/>
  <c r="H17" i="32"/>
  <c r="H17" i="13"/>
  <c r="H16" i="13"/>
  <c r="G17" i="32"/>
  <c r="F17" i="32"/>
  <c r="H14" i="13"/>
  <c r="E17" i="32"/>
  <c r="D17" i="32"/>
  <c r="H17" i="14"/>
  <c r="I17" i="14"/>
  <c r="H16" i="14"/>
  <c r="G20" i="32"/>
  <c r="H9" i="13"/>
  <c r="H10" i="13" s="1"/>
  <c r="H13" i="13"/>
  <c r="H15" i="13"/>
  <c r="H22" i="13"/>
  <c r="H23" i="13" s="1"/>
  <c r="H26" i="13"/>
  <c r="H30" i="13"/>
  <c r="H34" i="13"/>
  <c r="H39" i="13"/>
  <c r="H33" i="13"/>
  <c r="H37" i="13"/>
  <c r="H9" i="11"/>
  <c r="H13" i="11"/>
  <c r="H21" i="11"/>
  <c r="H23" i="11" s="1"/>
  <c r="I22" i="11"/>
  <c r="I26" i="11"/>
  <c r="H29" i="11"/>
  <c r="H35" i="11" s="1"/>
  <c r="J35" i="11" s="1"/>
  <c r="I30" i="11"/>
  <c r="H37" i="11"/>
  <c r="H15" i="11"/>
  <c r="H34" i="11"/>
  <c r="H39" i="11"/>
  <c r="H8" i="11"/>
  <c r="H14" i="11"/>
  <c r="H33" i="11"/>
  <c r="H6" i="14"/>
  <c r="H9" i="14"/>
  <c r="H13" i="14"/>
  <c r="H15" i="14"/>
  <c r="H22" i="14"/>
  <c r="H23" i="14" s="1"/>
  <c r="H26" i="14"/>
  <c r="H30" i="14"/>
  <c r="H34" i="14"/>
  <c r="H39" i="14"/>
  <c r="H29" i="14"/>
  <c r="H33" i="14"/>
  <c r="H37" i="14"/>
  <c r="G39" i="8"/>
  <c r="I39" i="8" s="1"/>
  <c r="G37" i="8"/>
  <c r="I37" i="8" s="1"/>
  <c r="G34" i="8"/>
  <c r="I34" i="8" s="1"/>
  <c r="G33" i="8"/>
  <c r="I33" i="8" s="1"/>
  <c r="G32" i="8"/>
  <c r="H32" i="8" s="1"/>
  <c r="G31" i="8"/>
  <c r="I31" i="8" s="1"/>
  <c r="G30" i="8"/>
  <c r="I30" i="8" s="1"/>
  <c r="G29" i="8"/>
  <c r="I29" i="8" s="1"/>
  <c r="G28" i="8"/>
  <c r="I28" i="8" s="1"/>
  <c r="H27" i="8"/>
  <c r="G27" i="8"/>
  <c r="I27" i="8" s="1"/>
  <c r="G26" i="8"/>
  <c r="I26" i="8" s="1"/>
  <c r="G22" i="8"/>
  <c r="I22" i="8" s="1"/>
  <c r="I21" i="8"/>
  <c r="G21" i="8"/>
  <c r="H21" i="8" s="1"/>
  <c r="H20" i="8"/>
  <c r="G20" i="8"/>
  <c r="I20" i="8" s="1"/>
  <c r="G17" i="8"/>
  <c r="H19" i="32" s="1"/>
  <c r="G16" i="8"/>
  <c r="H16" i="8" s="1"/>
  <c r="G15" i="8"/>
  <c r="G14" i="8"/>
  <c r="E19" i="32" s="1"/>
  <c r="G13" i="8"/>
  <c r="G9" i="8"/>
  <c r="I9" i="8" s="1"/>
  <c r="I8" i="8"/>
  <c r="G8" i="8"/>
  <c r="H8" i="8" s="1"/>
  <c r="H7" i="8"/>
  <c r="G7" i="8"/>
  <c r="I7" i="8" s="1"/>
  <c r="G6" i="8"/>
  <c r="I6" i="8" s="1"/>
  <c r="G39" i="12"/>
  <c r="I39" i="12" s="1"/>
  <c r="G37" i="12"/>
  <c r="I37" i="12" s="1"/>
  <c r="G34" i="12"/>
  <c r="I34" i="12" s="1"/>
  <c r="G33" i="12"/>
  <c r="I33" i="12" s="1"/>
  <c r="G32" i="12"/>
  <c r="H32" i="12" s="1"/>
  <c r="G31" i="12"/>
  <c r="I31" i="12" s="1"/>
  <c r="G30" i="12"/>
  <c r="I30" i="12" s="1"/>
  <c r="G29" i="12"/>
  <c r="I29" i="12" s="1"/>
  <c r="G28" i="12"/>
  <c r="H28" i="12" s="1"/>
  <c r="G27" i="12"/>
  <c r="I27" i="12" s="1"/>
  <c r="G26" i="12"/>
  <c r="I26" i="12" s="1"/>
  <c r="G22" i="12"/>
  <c r="I22" i="12" s="1"/>
  <c r="H21" i="12"/>
  <c r="G21" i="12"/>
  <c r="I21" i="12" s="1"/>
  <c r="G20" i="12"/>
  <c r="I20" i="12" s="1"/>
  <c r="G17" i="12"/>
  <c r="G16" i="12"/>
  <c r="G15" i="12"/>
  <c r="G14" i="12"/>
  <c r="G13" i="12"/>
  <c r="G9" i="12"/>
  <c r="I9" i="12" s="1"/>
  <c r="G8" i="12"/>
  <c r="I8" i="12" s="1"/>
  <c r="G7" i="12"/>
  <c r="I7" i="12" s="1"/>
  <c r="G6" i="12"/>
  <c r="I6" i="12" s="1"/>
  <c r="G39" i="17"/>
  <c r="I39" i="17" s="1"/>
  <c r="G37" i="17"/>
  <c r="I37" i="17" s="1"/>
  <c r="G34" i="17"/>
  <c r="I34" i="17" s="1"/>
  <c r="G33" i="17"/>
  <c r="I33" i="17" s="1"/>
  <c r="G32" i="17"/>
  <c r="H32" i="17" s="1"/>
  <c r="G31" i="17"/>
  <c r="H31" i="17" s="1"/>
  <c r="H30" i="17"/>
  <c r="G30" i="17"/>
  <c r="I30" i="17" s="1"/>
  <c r="G29" i="17"/>
  <c r="I29" i="17" s="1"/>
  <c r="G28" i="17"/>
  <c r="H28" i="17" s="1"/>
  <c r="I27" i="17"/>
  <c r="G27" i="17"/>
  <c r="H27" i="17" s="1"/>
  <c r="G26" i="17"/>
  <c r="H26" i="17" s="1"/>
  <c r="G22" i="17"/>
  <c r="I22" i="17" s="1"/>
  <c r="G21" i="17"/>
  <c r="I21" i="17" s="1"/>
  <c r="G20" i="17"/>
  <c r="H20" i="17" s="1"/>
  <c r="G17" i="17"/>
  <c r="G16" i="17"/>
  <c r="G15" i="17"/>
  <c r="G14" i="17"/>
  <c r="G13" i="17"/>
  <c r="G9" i="17"/>
  <c r="H9" i="17" s="1"/>
  <c r="G8" i="17"/>
  <c r="I8" i="17" s="1"/>
  <c r="G7" i="17"/>
  <c r="H7" i="17" s="1"/>
  <c r="G6" i="17"/>
  <c r="I6" i="17" s="1"/>
  <c r="G39" i="16"/>
  <c r="I39" i="16" s="1"/>
  <c r="G37" i="16"/>
  <c r="I37" i="16" s="1"/>
  <c r="G34" i="16"/>
  <c r="I34" i="16" s="1"/>
  <c r="G33" i="16"/>
  <c r="I33" i="16" s="1"/>
  <c r="G32" i="16"/>
  <c r="H32" i="16" s="1"/>
  <c r="G31" i="16"/>
  <c r="H31" i="16" s="1"/>
  <c r="G30" i="16"/>
  <c r="I30" i="16" s="1"/>
  <c r="G29" i="16"/>
  <c r="I29" i="16" s="1"/>
  <c r="G28" i="16"/>
  <c r="H28" i="16" s="1"/>
  <c r="G27" i="16"/>
  <c r="H27" i="16" s="1"/>
  <c r="G26" i="16"/>
  <c r="I26" i="16" s="1"/>
  <c r="G22" i="16"/>
  <c r="I22" i="16" s="1"/>
  <c r="G21" i="16"/>
  <c r="I21" i="16" s="1"/>
  <c r="G20" i="16"/>
  <c r="H20" i="16" s="1"/>
  <c r="G17" i="16"/>
  <c r="G16" i="16"/>
  <c r="G15" i="16"/>
  <c r="G14" i="16"/>
  <c r="G13" i="16"/>
  <c r="G9" i="16"/>
  <c r="I9" i="16" s="1"/>
  <c r="G8" i="16"/>
  <c r="I8" i="16" s="1"/>
  <c r="G7" i="16"/>
  <c r="H7" i="16" s="1"/>
  <c r="G6" i="16"/>
  <c r="I6" i="16" s="1"/>
  <c r="G39" i="25"/>
  <c r="I39" i="25" s="1"/>
  <c r="G37" i="25"/>
  <c r="I37" i="25" s="1"/>
  <c r="G34" i="25"/>
  <c r="I34" i="25" s="1"/>
  <c r="G33" i="25"/>
  <c r="I33" i="25" s="1"/>
  <c r="G32" i="25"/>
  <c r="I32" i="25" s="1"/>
  <c r="G31" i="25"/>
  <c r="I31" i="25" s="1"/>
  <c r="G30" i="25"/>
  <c r="H30" i="25" s="1"/>
  <c r="G29" i="25"/>
  <c r="I29" i="25" s="1"/>
  <c r="H28" i="25"/>
  <c r="G28" i="25"/>
  <c r="I28" i="25" s="1"/>
  <c r="G27" i="25"/>
  <c r="I27" i="25" s="1"/>
  <c r="G26" i="25"/>
  <c r="H26" i="25" s="1"/>
  <c r="G22" i="25"/>
  <c r="H22" i="25" s="1"/>
  <c r="G21" i="25"/>
  <c r="I21" i="25" s="1"/>
  <c r="G20" i="25"/>
  <c r="I20" i="25" s="1"/>
  <c r="G17" i="25"/>
  <c r="H17" i="25" s="1"/>
  <c r="G16" i="25"/>
  <c r="G15" i="25"/>
  <c r="G14" i="25"/>
  <c r="G13" i="25"/>
  <c r="G9" i="25"/>
  <c r="H9" i="25" s="1"/>
  <c r="G8" i="25"/>
  <c r="H8" i="25" s="1"/>
  <c r="G7" i="25"/>
  <c r="I7" i="25" s="1"/>
  <c r="G6" i="25"/>
  <c r="I6" i="25" s="1"/>
  <c r="G39" i="15"/>
  <c r="H39" i="15" s="1"/>
  <c r="G37" i="15"/>
  <c r="I37" i="15" s="1"/>
  <c r="G34" i="15"/>
  <c r="H34" i="15" s="1"/>
  <c r="G33" i="15"/>
  <c r="I33" i="15" s="1"/>
  <c r="G32" i="15"/>
  <c r="H32" i="15" s="1"/>
  <c r="G31" i="15"/>
  <c r="I31" i="15" s="1"/>
  <c r="G30" i="15"/>
  <c r="I30" i="15" s="1"/>
  <c r="G29" i="15"/>
  <c r="I29" i="15" s="1"/>
  <c r="G28" i="15"/>
  <c r="H28" i="15" s="1"/>
  <c r="G27" i="15"/>
  <c r="I27" i="15" s="1"/>
  <c r="G26" i="15"/>
  <c r="H26" i="15" s="1"/>
  <c r="I22" i="15"/>
  <c r="H22" i="15"/>
  <c r="G22" i="15"/>
  <c r="G21" i="15"/>
  <c r="I21" i="15" s="1"/>
  <c r="G20" i="15"/>
  <c r="H20" i="15" s="1"/>
  <c r="G17" i="15"/>
  <c r="G16" i="15"/>
  <c r="H15" i="15"/>
  <c r="G15" i="15"/>
  <c r="F12" i="32" s="1"/>
  <c r="G14" i="15"/>
  <c r="G13" i="15"/>
  <c r="G9" i="15"/>
  <c r="I9" i="15" s="1"/>
  <c r="G8" i="15"/>
  <c r="I8" i="15" s="1"/>
  <c r="G7" i="15"/>
  <c r="H7" i="15" s="1"/>
  <c r="G6" i="15"/>
  <c r="H6" i="15" s="1"/>
  <c r="G39" i="20"/>
  <c r="I39" i="20" s="1"/>
  <c r="G37" i="20"/>
  <c r="I37" i="20" s="1"/>
  <c r="G34" i="20"/>
  <c r="I34" i="20" s="1"/>
  <c r="G33" i="20"/>
  <c r="I33" i="20" s="1"/>
  <c r="G32" i="20"/>
  <c r="H32" i="20" s="1"/>
  <c r="G31" i="20"/>
  <c r="I31" i="20" s="1"/>
  <c r="G30" i="20"/>
  <c r="I30" i="20" s="1"/>
  <c r="G29" i="20"/>
  <c r="I29" i="20" s="1"/>
  <c r="G28" i="20"/>
  <c r="H28" i="20" s="1"/>
  <c r="I27" i="20"/>
  <c r="G27" i="20"/>
  <c r="H27" i="20" s="1"/>
  <c r="G26" i="20"/>
  <c r="I26" i="20" s="1"/>
  <c r="G22" i="20"/>
  <c r="I22" i="20" s="1"/>
  <c r="G21" i="20"/>
  <c r="I21" i="20" s="1"/>
  <c r="G20" i="20"/>
  <c r="H20" i="20" s="1"/>
  <c r="G17" i="20"/>
  <c r="G16" i="20"/>
  <c r="G15" i="20"/>
  <c r="G14" i="20"/>
  <c r="G13" i="20"/>
  <c r="G9" i="20"/>
  <c r="I9" i="20" s="1"/>
  <c r="G8" i="20"/>
  <c r="I8" i="20" s="1"/>
  <c r="G7" i="20"/>
  <c r="H7" i="20" s="1"/>
  <c r="G6" i="20"/>
  <c r="I6" i="20" s="1"/>
  <c r="G39" i="19"/>
  <c r="I39" i="19" s="1"/>
  <c r="G37" i="19"/>
  <c r="I37" i="19" s="1"/>
  <c r="G34" i="19"/>
  <c r="I34" i="19" s="1"/>
  <c r="G33" i="19"/>
  <c r="I33" i="19" s="1"/>
  <c r="G32" i="19"/>
  <c r="H32" i="19" s="1"/>
  <c r="G31" i="19"/>
  <c r="I31" i="19" s="1"/>
  <c r="G30" i="19"/>
  <c r="I30" i="19" s="1"/>
  <c r="G29" i="19"/>
  <c r="I29" i="19" s="1"/>
  <c r="G28" i="19"/>
  <c r="H28" i="19" s="1"/>
  <c r="G27" i="19"/>
  <c r="I27" i="19" s="1"/>
  <c r="G26" i="19"/>
  <c r="I26" i="19" s="1"/>
  <c r="G22" i="19"/>
  <c r="I22" i="19" s="1"/>
  <c r="G21" i="19"/>
  <c r="I21" i="19" s="1"/>
  <c r="G20" i="19"/>
  <c r="H20" i="19" s="1"/>
  <c r="I17" i="19"/>
  <c r="G17" i="19"/>
  <c r="G16" i="19"/>
  <c r="G15" i="19"/>
  <c r="G14" i="19"/>
  <c r="G13" i="19"/>
  <c r="G9" i="19"/>
  <c r="I9" i="19" s="1"/>
  <c r="G8" i="19"/>
  <c r="I8" i="19" s="1"/>
  <c r="G7" i="19"/>
  <c r="H7" i="19" s="1"/>
  <c r="G6" i="19"/>
  <c r="I6" i="19" s="1"/>
  <c r="G39" i="22"/>
  <c r="I39" i="22" s="1"/>
  <c r="G37" i="22"/>
  <c r="H37" i="22" s="1"/>
  <c r="G34" i="22"/>
  <c r="I34" i="22" s="1"/>
  <c r="I33" i="22"/>
  <c r="G33" i="22"/>
  <c r="H33" i="22" s="1"/>
  <c r="G32" i="22"/>
  <c r="H32" i="22" s="1"/>
  <c r="G31" i="22"/>
  <c r="I31" i="22" s="1"/>
  <c r="G30" i="22"/>
  <c r="I30" i="22" s="1"/>
  <c r="G29" i="22"/>
  <c r="H29" i="22" s="1"/>
  <c r="G28" i="22"/>
  <c r="I28" i="22" s="1"/>
  <c r="G27" i="22"/>
  <c r="I27" i="22" s="1"/>
  <c r="G26" i="22"/>
  <c r="I26" i="22" s="1"/>
  <c r="G22" i="22"/>
  <c r="I22" i="22" s="1"/>
  <c r="G21" i="22"/>
  <c r="H21" i="22" s="1"/>
  <c r="G20" i="22"/>
  <c r="I20" i="22" s="1"/>
  <c r="G17" i="22"/>
  <c r="G16" i="22"/>
  <c r="G15" i="22"/>
  <c r="G14" i="22"/>
  <c r="G13" i="22"/>
  <c r="G9" i="22"/>
  <c r="I9" i="22" s="1"/>
  <c r="G8" i="22"/>
  <c r="I8" i="22" s="1"/>
  <c r="G7" i="22"/>
  <c r="H7" i="22" s="1"/>
  <c r="G6" i="22"/>
  <c r="I6" i="22" s="1"/>
  <c r="G39" i="24"/>
  <c r="I39" i="24" s="1"/>
  <c r="G37" i="24"/>
  <c r="I37" i="24" s="1"/>
  <c r="G34" i="24"/>
  <c r="I34" i="24" s="1"/>
  <c r="G33" i="24"/>
  <c r="I33" i="24" s="1"/>
  <c r="G32" i="24"/>
  <c r="H32" i="24" s="1"/>
  <c r="G31" i="24"/>
  <c r="I31" i="24" s="1"/>
  <c r="G30" i="24"/>
  <c r="I30" i="24" s="1"/>
  <c r="G29" i="24"/>
  <c r="I29" i="24" s="1"/>
  <c r="G28" i="24"/>
  <c r="H28" i="24" s="1"/>
  <c r="I27" i="24"/>
  <c r="H27" i="24"/>
  <c r="G27" i="24"/>
  <c r="G26" i="24"/>
  <c r="I26" i="24" s="1"/>
  <c r="G22" i="24"/>
  <c r="I22" i="24" s="1"/>
  <c r="G21" i="24"/>
  <c r="I21" i="24" s="1"/>
  <c r="G20" i="24"/>
  <c r="H20" i="24" s="1"/>
  <c r="G17" i="24"/>
  <c r="G16" i="24"/>
  <c r="G15" i="24"/>
  <c r="G14" i="24"/>
  <c r="G13" i="24"/>
  <c r="G9" i="24"/>
  <c r="H9" i="24" s="1"/>
  <c r="G8" i="24"/>
  <c r="I8" i="24" s="1"/>
  <c r="G7" i="24"/>
  <c r="H7" i="24" s="1"/>
  <c r="G6" i="24"/>
  <c r="H6" i="24" s="1"/>
  <c r="G39" i="26"/>
  <c r="I39" i="26" s="1"/>
  <c r="G37" i="26"/>
  <c r="H37" i="26" s="1"/>
  <c r="G34" i="26"/>
  <c r="I34" i="26" s="1"/>
  <c r="G33" i="26"/>
  <c r="H33" i="26" s="1"/>
  <c r="G32" i="26"/>
  <c r="I32" i="26" s="1"/>
  <c r="G31" i="26"/>
  <c r="I31" i="26" s="1"/>
  <c r="G30" i="26"/>
  <c r="I30" i="26" s="1"/>
  <c r="G29" i="26"/>
  <c r="H29" i="26" s="1"/>
  <c r="G28" i="26"/>
  <c r="I28" i="26" s="1"/>
  <c r="G27" i="26"/>
  <c r="I27" i="26" s="1"/>
  <c r="G26" i="26"/>
  <c r="I26" i="26" s="1"/>
  <c r="G22" i="26"/>
  <c r="I22" i="26" s="1"/>
  <c r="G21" i="26"/>
  <c r="H21" i="26" s="1"/>
  <c r="G20" i="26"/>
  <c r="I20" i="26" s="1"/>
  <c r="G17" i="26"/>
  <c r="G16" i="26"/>
  <c r="G15" i="26"/>
  <c r="G14" i="26"/>
  <c r="G13" i="26"/>
  <c r="G9" i="26"/>
  <c r="I9" i="26" s="1"/>
  <c r="G8" i="26"/>
  <c r="H8" i="26" s="1"/>
  <c r="G7" i="26"/>
  <c r="I7" i="26" s="1"/>
  <c r="G6" i="26"/>
  <c r="I6" i="26" s="1"/>
  <c r="G39" i="21"/>
  <c r="I39" i="21" s="1"/>
  <c r="G37" i="21"/>
  <c r="I37" i="21" s="1"/>
  <c r="G34" i="21"/>
  <c r="I34" i="21" s="1"/>
  <c r="G33" i="21"/>
  <c r="I33" i="21" s="1"/>
  <c r="G32" i="21"/>
  <c r="H32" i="21" s="1"/>
  <c r="G31" i="21"/>
  <c r="H31" i="21" s="1"/>
  <c r="G30" i="21"/>
  <c r="I30" i="21" s="1"/>
  <c r="G29" i="21"/>
  <c r="I29" i="21" s="1"/>
  <c r="G28" i="21"/>
  <c r="H28" i="21" s="1"/>
  <c r="I27" i="21"/>
  <c r="H27" i="21"/>
  <c r="G27" i="21"/>
  <c r="G26" i="21"/>
  <c r="H26" i="21" s="1"/>
  <c r="G22" i="21"/>
  <c r="H22" i="21" s="1"/>
  <c r="G21" i="21"/>
  <c r="I21" i="21" s="1"/>
  <c r="G20" i="21"/>
  <c r="I20" i="21" s="1"/>
  <c r="G17" i="21"/>
  <c r="I17" i="21" s="1"/>
  <c r="I16" i="21"/>
  <c r="H16" i="21"/>
  <c r="G16" i="21"/>
  <c r="G6" i="32" s="1"/>
  <c r="G15" i="21"/>
  <c r="G14" i="21"/>
  <c r="G13" i="21"/>
  <c r="G9" i="21"/>
  <c r="H9" i="21" s="1"/>
  <c r="G8" i="21"/>
  <c r="I8" i="21" s="1"/>
  <c r="I7" i="21"/>
  <c r="G7" i="21"/>
  <c r="H7" i="21" s="1"/>
  <c r="G6" i="21"/>
  <c r="H6" i="21" s="1"/>
  <c r="G39" i="18"/>
  <c r="I39" i="18" s="1"/>
  <c r="G37" i="18"/>
  <c r="I37" i="18" s="1"/>
  <c r="G34" i="18"/>
  <c r="I34" i="18" s="1"/>
  <c r="G33" i="18"/>
  <c r="I33" i="18" s="1"/>
  <c r="G32" i="18"/>
  <c r="H32" i="18" s="1"/>
  <c r="G31" i="18"/>
  <c r="I31" i="18" s="1"/>
  <c r="G30" i="18"/>
  <c r="I30" i="18" s="1"/>
  <c r="G29" i="18"/>
  <c r="I29" i="18" s="1"/>
  <c r="G28" i="18"/>
  <c r="H28" i="18" s="1"/>
  <c r="G27" i="18"/>
  <c r="I27" i="18" s="1"/>
  <c r="G26" i="18"/>
  <c r="I26" i="18" s="1"/>
  <c r="G22" i="18"/>
  <c r="I22" i="18" s="1"/>
  <c r="G21" i="18"/>
  <c r="H21" i="18" s="1"/>
  <c r="I20" i="18"/>
  <c r="G20" i="18"/>
  <c r="H20" i="18" s="1"/>
  <c r="H17" i="18"/>
  <c r="G17" i="18"/>
  <c r="H5" i="32" s="1"/>
  <c r="G16" i="18"/>
  <c r="G15" i="18"/>
  <c r="I14" i="18"/>
  <c r="G14" i="18"/>
  <c r="G13" i="18"/>
  <c r="G9" i="18"/>
  <c r="I9" i="18" s="1"/>
  <c r="I8" i="18"/>
  <c r="G8" i="18"/>
  <c r="H8" i="18" s="1"/>
  <c r="G7" i="18"/>
  <c r="I7" i="18" s="1"/>
  <c r="G6" i="18"/>
  <c r="I6" i="18" s="1"/>
  <c r="I15" i="21" l="1"/>
  <c r="F6" i="32"/>
  <c r="I13" i="26"/>
  <c r="D7" i="32"/>
  <c r="H13" i="24"/>
  <c r="D8" i="32"/>
  <c r="H17" i="24"/>
  <c r="H8" i="32"/>
  <c r="I13" i="22"/>
  <c r="D9" i="32"/>
  <c r="H17" i="22"/>
  <c r="H9" i="32"/>
  <c r="I15" i="19"/>
  <c r="F10" i="32"/>
  <c r="I13" i="20"/>
  <c r="D11" i="32"/>
  <c r="H17" i="20"/>
  <c r="H11" i="32"/>
  <c r="I15" i="18"/>
  <c r="F5" i="32"/>
  <c r="I17" i="18"/>
  <c r="I28" i="18"/>
  <c r="H31" i="18"/>
  <c r="I31" i="21"/>
  <c r="H14" i="26"/>
  <c r="E7" i="32"/>
  <c r="I14" i="24"/>
  <c r="E8" i="32"/>
  <c r="I17" i="24"/>
  <c r="H8" i="22"/>
  <c r="H14" i="22"/>
  <c r="E9" i="32"/>
  <c r="H6" i="19"/>
  <c r="I16" i="19"/>
  <c r="G10" i="32"/>
  <c r="H27" i="19"/>
  <c r="I14" i="20"/>
  <c r="E11" i="32"/>
  <c r="H13" i="15"/>
  <c r="D12" i="32"/>
  <c r="I15" i="15"/>
  <c r="H37" i="15"/>
  <c r="H32" i="25"/>
  <c r="I9" i="17"/>
  <c r="H29" i="8"/>
  <c r="H31" i="8"/>
  <c r="I17" i="26"/>
  <c r="H7" i="32"/>
  <c r="I13" i="18"/>
  <c r="D5" i="32"/>
  <c r="I16" i="18"/>
  <c r="G5" i="32"/>
  <c r="H13" i="21"/>
  <c r="D6" i="32"/>
  <c r="I8" i="26"/>
  <c r="I15" i="26"/>
  <c r="F7" i="32"/>
  <c r="I37" i="26"/>
  <c r="I15" i="24"/>
  <c r="F8" i="32"/>
  <c r="I15" i="22"/>
  <c r="F9" i="32"/>
  <c r="I13" i="19"/>
  <c r="D10" i="32"/>
  <c r="H17" i="19"/>
  <c r="H10" i="32"/>
  <c r="I15" i="20"/>
  <c r="F11" i="32"/>
  <c r="I14" i="15"/>
  <c r="E12" i="32"/>
  <c r="I16" i="15"/>
  <c r="G12" i="32"/>
  <c r="I26" i="15"/>
  <c r="H29" i="15"/>
  <c r="H21" i="25"/>
  <c r="H9" i="16"/>
  <c r="I27" i="16"/>
  <c r="H30" i="16"/>
  <c r="H6" i="8"/>
  <c r="H28" i="8"/>
  <c r="I17" i="32"/>
  <c r="H17" i="21"/>
  <c r="H6" i="32"/>
  <c r="H14" i="18"/>
  <c r="E5" i="32"/>
  <c r="I14" i="21"/>
  <c r="E6" i="32"/>
  <c r="I16" i="26"/>
  <c r="G7" i="32"/>
  <c r="I16" i="24"/>
  <c r="G8" i="32"/>
  <c r="I16" i="22"/>
  <c r="G9" i="32"/>
  <c r="I14" i="19"/>
  <c r="E10" i="32"/>
  <c r="I16" i="20"/>
  <c r="G11" i="32"/>
  <c r="H17" i="15"/>
  <c r="H12" i="32"/>
  <c r="H16" i="16"/>
  <c r="G14" i="32"/>
  <c r="H8" i="12"/>
  <c r="I32" i="8"/>
  <c r="H10" i="11"/>
  <c r="I20" i="32"/>
  <c r="H17" i="8"/>
  <c r="I17" i="8"/>
  <c r="I16" i="8"/>
  <c r="G19" i="32"/>
  <c r="I15" i="8"/>
  <c r="F19" i="32"/>
  <c r="I14" i="8"/>
  <c r="H14" i="8"/>
  <c r="I13" i="8"/>
  <c r="D19" i="32"/>
  <c r="I19" i="32" s="1"/>
  <c r="I18" i="32"/>
  <c r="H18" i="13"/>
  <c r="H17" i="12"/>
  <c r="H16" i="32"/>
  <c r="I16" i="12"/>
  <c r="G16" i="32"/>
  <c r="I15" i="12"/>
  <c r="F16" i="32"/>
  <c r="I14" i="12"/>
  <c r="E16" i="32"/>
  <c r="I13" i="12"/>
  <c r="D16" i="32"/>
  <c r="H17" i="17"/>
  <c r="H15" i="32"/>
  <c r="H16" i="17"/>
  <c r="G15" i="32"/>
  <c r="I15" i="17"/>
  <c r="F15" i="32"/>
  <c r="I14" i="17"/>
  <c r="E15" i="32"/>
  <c r="I13" i="17"/>
  <c r="D15" i="32"/>
  <c r="H17" i="16"/>
  <c r="H14" i="32"/>
  <c r="I15" i="16"/>
  <c r="F14" i="32"/>
  <c r="I14" i="16"/>
  <c r="E14" i="32"/>
  <c r="I13" i="16"/>
  <c r="D14" i="32"/>
  <c r="I17" i="25"/>
  <c r="H13" i="32"/>
  <c r="I16" i="25"/>
  <c r="G13" i="32"/>
  <c r="H15" i="25"/>
  <c r="F13" i="32"/>
  <c r="I14" i="25"/>
  <c r="E13" i="32"/>
  <c r="H13" i="25"/>
  <c r="D13" i="32"/>
  <c r="I13" i="32" s="1"/>
  <c r="I13" i="25"/>
  <c r="I8" i="25"/>
  <c r="H18" i="14"/>
  <c r="I13" i="15"/>
  <c r="H9" i="15"/>
  <c r="I17" i="20"/>
  <c r="H6" i="20"/>
  <c r="I37" i="22"/>
  <c r="I29" i="22"/>
  <c r="H28" i="22"/>
  <c r="I17" i="22"/>
  <c r="I6" i="24"/>
  <c r="H28" i="26"/>
  <c r="H20" i="26"/>
  <c r="H17" i="26"/>
  <c r="I14" i="26"/>
  <c r="H7" i="12"/>
  <c r="H14" i="12"/>
  <c r="H16" i="12"/>
  <c r="H20" i="12"/>
  <c r="H27" i="12"/>
  <c r="I32" i="12"/>
  <c r="H6" i="12"/>
  <c r="I17" i="12"/>
  <c r="I28" i="12"/>
  <c r="H31" i="12"/>
  <c r="I16" i="17"/>
  <c r="H6" i="17"/>
  <c r="H13" i="17"/>
  <c r="H15" i="17"/>
  <c r="H22" i="17"/>
  <c r="I26" i="17"/>
  <c r="I31" i="17"/>
  <c r="H34" i="17"/>
  <c r="I16" i="16"/>
  <c r="H26" i="16"/>
  <c r="H6" i="16"/>
  <c r="H10" i="16" s="1"/>
  <c r="H13" i="16"/>
  <c r="H15" i="16"/>
  <c r="H22" i="16"/>
  <c r="I31" i="16"/>
  <c r="H34" i="16"/>
  <c r="H7" i="25"/>
  <c r="I15" i="25"/>
  <c r="I26" i="25"/>
  <c r="I30" i="25"/>
  <c r="I9" i="25"/>
  <c r="H14" i="25"/>
  <c r="H20" i="25"/>
  <c r="H23" i="25" s="1"/>
  <c r="H29" i="25"/>
  <c r="H33" i="25"/>
  <c r="H37" i="25"/>
  <c r="I22" i="25"/>
  <c r="I34" i="15"/>
  <c r="I39" i="15"/>
  <c r="H8" i="15"/>
  <c r="H10" i="15" s="1"/>
  <c r="K11" i="15" s="1"/>
  <c r="L11" i="15" s="1"/>
  <c r="H14" i="15"/>
  <c r="H21" i="15"/>
  <c r="H23" i="15" s="1"/>
  <c r="H30" i="15"/>
  <c r="I6" i="15"/>
  <c r="H33" i="15"/>
  <c r="H16" i="20"/>
  <c r="I32" i="20"/>
  <c r="I7" i="20"/>
  <c r="I20" i="20"/>
  <c r="I28" i="20"/>
  <c r="H31" i="20"/>
  <c r="H16" i="19"/>
  <c r="I32" i="19"/>
  <c r="I7" i="19"/>
  <c r="I20" i="19"/>
  <c r="I28" i="19"/>
  <c r="H31" i="19"/>
  <c r="I7" i="22"/>
  <c r="I14" i="22"/>
  <c r="H20" i="22"/>
  <c r="I21" i="22"/>
  <c r="H27" i="22"/>
  <c r="H16" i="22"/>
  <c r="I32" i="22"/>
  <c r="H6" i="22"/>
  <c r="H31" i="22"/>
  <c r="H16" i="24"/>
  <c r="I32" i="24"/>
  <c r="I7" i="24"/>
  <c r="I20" i="24"/>
  <c r="I28" i="24"/>
  <c r="H31" i="24"/>
  <c r="H7" i="26"/>
  <c r="I33" i="26"/>
  <c r="I21" i="26"/>
  <c r="I29" i="26"/>
  <c r="H32" i="26"/>
  <c r="I6" i="21"/>
  <c r="H20" i="21"/>
  <c r="I32" i="21"/>
  <c r="I28" i="21"/>
  <c r="I21" i="18"/>
  <c r="I32" i="18"/>
  <c r="K11" i="13"/>
  <c r="L11" i="13" s="1"/>
  <c r="H35" i="13"/>
  <c r="J35" i="13" s="1"/>
  <c r="K11" i="11"/>
  <c r="L11" i="11" s="1"/>
  <c r="H18" i="11"/>
  <c r="H40" i="11" s="1"/>
  <c r="K12" i="11" s="1"/>
  <c r="L12" i="11" s="1"/>
  <c r="H10" i="14"/>
  <c r="K11" i="14" s="1"/>
  <c r="L11" i="14" s="1"/>
  <c r="H35" i="14"/>
  <c r="J35" i="14" s="1"/>
  <c r="H7" i="18"/>
  <c r="H9" i="8"/>
  <c r="H10" i="8" s="1"/>
  <c r="H13" i="8"/>
  <c r="H15" i="8"/>
  <c r="H22" i="8"/>
  <c r="H23" i="8" s="1"/>
  <c r="H26" i="8"/>
  <c r="H30" i="8"/>
  <c r="H34" i="8"/>
  <c r="H39" i="8"/>
  <c r="H33" i="8"/>
  <c r="H37" i="8"/>
  <c r="H9" i="12"/>
  <c r="H13" i="12"/>
  <c r="H15" i="12"/>
  <c r="H22" i="12"/>
  <c r="H23" i="12" s="1"/>
  <c r="H26" i="12"/>
  <c r="H30" i="12"/>
  <c r="H34" i="12"/>
  <c r="H39" i="12"/>
  <c r="H29" i="12"/>
  <c r="H33" i="12"/>
  <c r="H37" i="12"/>
  <c r="I7" i="17"/>
  <c r="I17" i="17"/>
  <c r="I20" i="17"/>
  <c r="I28" i="17"/>
  <c r="I32" i="17"/>
  <c r="H39" i="17"/>
  <c r="H8" i="17"/>
  <c r="H10" i="17" s="1"/>
  <c r="H14" i="17"/>
  <c r="H21" i="17"/>
  <c r="H23" i="17" s="1"/>
  <c r="H29" i="17"/>
  <c r="H33" i="17"/>
  <c r="H37" i="17"/>
  <c r="I7" i="16"/>
  <c r="I17" i="16"/>
  <c r="I20" i="16"/>
  <c r="I28" i="16"/>
  <c r="I32" i="16"/>
  <c r="H39" i="16"/>
  <c r="H8" i="16"/>
  <c r="H14" i="16"/>
  <c r="H21" i="16"/>
  <c r="H23" i="16" s="1"/>
  <c r="H29" i="16"/>
  <c r="H33" i="16"/>
  <c r="H37" i="16"/>
  <c r="H6" i="25"/>
  <c r="H10" i="25" s="1"/>
  <c r="H16" i="25"/>
  <c r="H27" i="25"/>
  <c r="H31" i="25"/>
  <c r="H34" i="25"/>
  <c r="H39" i="25"/>
  <c r="I7" i="15"/>
  <c r="H16" i="15"/>
  <c r="H18" i="15" s="1"/>
  <c r="I17" i="15"/>
  <c r="I20" i="15"/>
  <c r="H27" i="15"/>
  <c r="I28" i="15"/>
  <c r="H31" i="15"/>
  <c r="I32" i="15"/>
  <c r="H9" i="20"/>
  <c r="H13" i="20"/>
  <c r="H15" i="20"/>
  <c r="H22" i="20"/>
  <c r="H26" i="20"/>
  <c r="H30" i="20"/>
  <c r="H34" i="20"/>
  <c r="H39" i="20"/>
  <c r="H8" i="20"/>
  <c r="H14" i="20"/>
  <c r="H21" i="20"/>
  <c r="H29" i="20"/>
  <c r="H33" i="20"/>
  <c r="H37" i="20"/>
  <c r="H10" i="19"/>
  <c r="H9" i="19"/>
  <c r="H13" i="19"/>
  <c r="H15" i="19"/>
  <c r="H22" i="19"/>
  <c r="H26" i="19"/>
  <c r="H30" i="19"/>
  <c r="H34" i="19"/>
  <c r="H39" i="19"/>
  <c r="H8" i="19"/>
  <c r="H14" i="19"/>
  <c r="H21" i="19"/>
  <c r="H29" i="19"/>
  <c r="H33" i="19"/>
  <c r="H37" i="19"/>
  <c r="H9" i="22"/>
  <c r="H13" i="22"/>
  <c r="H15" i="22"/>
  <c r="H22" i="22"/>
  <c r="H26" i="22"/>
  <c r="H30" i="22"/>
  <c r="H34" i="22"/>
  <c r="H39" i="22"/>
  <c r="H15" i="24"/>
  <c r="H22" i="24"/>
  <c r="H26" i="24"/>
  <c r="H30" i="24"/>
  <c r="H34" i="24"/>
  <c r="H39" i="24"/>
  <c r="H8" i="24"/>
  <c r="H10" i="24" s="1"/>
  <c r="I9" i="24"/>
  <c r="I13" i="24"/>
  <c r="H14" i="24"/>
  <c r="H21" i="24"/>
  <c r="H29" i="24"/>
  <c r="H33" i="24"/>
  <c r="H37" i="24"/>
  <c r="H6" i="26"/>
  <c r="H16" i="26"/>
  <c r="H27" i="26"/>
  <c r="H31" i="26"/>
  <c r="H9" i="26"/>
  <c r="H13" i="26"/>
  <c r="H15" i="26"/>
  <c r="H22" i="26"/>
  <c r="H23" i="26" s="1"/>
  <c r="H26" i="26"/>
  <c r="H30" i="26"/>
  <c r="H34" i="26"/>
  <c r="H39" i="26"/>
  <c r="H15" i="21"/>
  <c r="H30" i="21"/>
  <c r="H34" i="21"/>
  <c r="H39" i="21"/>
  <c r="H8" i="21"/>
  <c r="H10" i="21" s="1"/>
  <c r="I9" i="21"/>
  <c r="I13" i="21"/>
  <c r="H14" i="21"/>
  <c r="H21" i="21"/>
  <c r="H23" i="21" s="1"/>
  <c r="I22" i="21"/>
  <c r="I26" i="21"/>
  <c r="H29" i="21"/>
  <c r="H33" i="21"/>
  <c r="H37" i="21"/>
  <c r="H6" i="18"/>
  <c r="H16" i="18"/>
  <c r="H27" i="18"/>
  <c r="H9" i="18"/>
  <c r="H13" i="18"/>
  <c r="H15" i="18"/>
  <c r="H22" i="18"/>
  <c r="H23" i="18" s="1"/>
  <c r="H26" i="18"/>
  <c r="H30" i="18"/>
  <c r="H34" i="18"/>
  <c r="H39" i="18"/>
  <c r="H29" i="18"/>
  <c r="H33" i="18"/>
  <c r="H37" i="18"/>
  <c r="I10" i="32" l="1"/>
  <c r="I12" i="32"/>
  <c r="I11" i="32"/>
  <c r="I7" i="32"/>
  <c r="H35" i="15"/>
  <c r="J35" i="15" s="1"/>
  <c r="E21" i="32"/>
  <c r="I6" i="32"/>
  <c r="I5" i="32"/>
  <c r="I9" i="32"/>
  <c r="I8" i="32"/>
  <c r="H23" i="24"/>
  <c r="H35" i="16"/>
  <c r="J35" i="16" s="1"/>
  <c r="H35" i="17"/>
  <c r="J35" i="17" s="1"/>
  <c r="I14" i="32"/>
  <c r="I15" i="32"/>
  <c r="F21" i="32"/>
  <c r="H21" i="32"/>
  <c r="H40" i="13"/>
  <c r="K12" i="13" s="1"/>
  <c r="L12" i="13" s="1"/>
  <c r="H40" i="14"/>
  <c r="K12" i="14" s="1"/>
  <c r="L12" i="14" s="1"/>
  <c r="H18" i="8"/>
  <c r="G21" i="32"/>
  <c r="I16" i="32"/>
  <c r="D21" i="32"/>
  <c r="H18" i="25"/>
  <c r="H10" i="20"/>
  <c r="K11" i="20" s="1"/>
  <c r="L11" i="20" s="1"/>
  <c r="H10" i="22"/>
  <c r="H18" i="24"/>
  <c r="H18" i="12"/>
  <c r="H10" i="12"/>
  <c r="H18" i="17"/>
  <c r="H40" i="17" s="1"/>
  <c r="K12" i="17" s="1"/>
  <c r="L12" i="17" s="1"/>
  <c r="H18" i="16"/>
  <c r="H35" i="25"/>
  <c r="J35" i="25" s="1"/>
  <c r="H40" i="15"/>
  <c r="K12" i="15" s="1"/>
  <c r="L12" i="15" s="1"/>
  <c r="H23" i="20"/>
  <c r="H23" i="19"/>
  <c r="H23" i="22"/>
  <c r="H35" i="21"/>
  <c r="J35" i="21" s="1"/>
  <c r="H18" i="21"/>
  <c r="H40" i="21" s="1"/>
  <c r="K13" i="13"/>
  <c r="L13" i="13" s="1"/>
  <c r="K13" i="11"/>
  <c r="L13" i="11" s="1"/>
  <c r="K11" i="8"/>
  <c r="L11" i="8" s="1"/>
  <c r="H35" i="8"/>
  <c r="J35" i="8" s="1"/>
  <c r="K11" i="12"/>
  <c r="L11" i="12" s="1"/>
  <c r="H35" i="12"/>
  <c r="J35" i="12" s="1"/>
  <c r="K11" i="17"/>
  <c r="L11" i="17" s="1"/>
  <c r="K11" i="16"/>
  <c r="L11" i="16" s="1"/>
  <c r="K11" i="25"/>
  <c r="L11" i="25" s="1"/>
  <c r="H18" i="20"/>
  <c r="H35" i="20"/>
  <c r="J35" i="20" s="1"/>
  <c r="K11" i="19"/>
  <c r="L11" i="19" s="1"/>
  <c r="H18" i="19"/>
  <c r="H35" i="19"/>
  <c r="J35" i="19" s="1"/>
  <c r="H18" i="22"/>
  <c r="H35" i="22"/>
  <c r="J35" i="22" s="1"/>
  <c r="K11" i="22"/>
  <c r="L11" i="22" s="1"/>
  <c r="K11" i="24"/>
  <c r="L11" i="24" s="1"/>
  <c r="H35" i="24"/>
  <c r="J35" i="24" s="1"/>
  <c r="H18" i="26"/>
  <c r="H10" i="26"/>
  <c r="H35" i="26"/>
  <c r="J35" i="26" s="1"/>
  <c r="K11" i="21"/>
  <c r="L11" i="21" s="1"/>
  <c r="H18" i="18"/>
  <c r="H10" i="18"/>
  <c r="H35" i="18"/>
  <c r="J35" i="18" s="1"/>
  <c r="H40" i="25" l="1"/>
  <c r="K12" i="25" s="1"/>
  <c r="L12" i="25" s="1"/>
  <c r="H40" i="16"/>
  <c r="H40" i="24"/>
  <c r="K13" i="14"/>
  <c r="L13" i="14" s="1"/>
  <c r="H40" i="8"/>
  <c r="K12" i="8" s="1"/>
  <c r="L12" i="8" s="1"/>
  <c r="I21" i="32"/>
  <c r="K13" i="25"/>
  <c r="L13" i="25" s="1"/>
  <c r="K13" i="15"/>
  <c r="L13" i="15" s="1"/>
  <c r="K12" i="21"/>
  <c r="L12" i="21" s="1"/>
  <c r="K13" i="21"/>
  <c r="L13" i="21" s="1"/>
  <c r="H40" i="12"/>
  <c r="K12" i="12" s="1"/>
  <c r="L12" i="12" s="1"/>
  <c r="K13" i="17"/>
  <c r="L13" i="17" s="1"/>
  <c r="K12" i="16"/>
  <c r="L12" i="16" s="1"/>
  <c r="K13" i="16"/>
  <c r="L13" i="16" s="1"/>
  <c r="H40" i="22"/>
  <c r="K12" i="22" s="1"/>
  <c r="L12" i="22" s="1"/>
  <c r="H40" i="20"/>
  <c r="H40" i="19"/>
  <c r="K12" i="24"/>
  <c r="L12" i="24" s="1"/>
  <c r="K13" i="24"/>
  <c r="L13" i="24" s="1"/>
  <c r="K11" i="26"/>
  <c r="L11" i="26" s="1"/>
  <c r="H40" i="26"/>
  <c r="K12" i="26" s="1"/>
  <c r="L12" i="26" s="1"/>
  <c r="K11" i="18"/>
  <c r="L11" i="18" s="1"/>
  <c r="H40" i="18"/>
  <c r="K12" i="18" s="1"/>
  <c r="L12" i="18" s="1"/>
  <c r="K13" i="8" l="1"/>
  <c r="L13" i="8" s="1"/>
  <c r="K13" i="12"/>
  <c r="L13" i="12" s="1"/>
  <c r="K13" i="22"/>
  <c r="L13" i="22" s="1"/>
  <c r="K12" i="20"/>
  <c r="L12" i="20" s="1"/>
  <c r="K13" i="20"/>
  <c r="L13" i="20" s="1"/>
  <c r="K12" i="19"/>
  <c r="L12" i="19" s="1"/>
  <c r="K13" i="19"/>
  <c r="L13" i="19" s="1"/>
  <c r="K13" i="26"/>
  <c r="L13" i="26" s="1"/>
  <c r="K13" i="18"/>
  <c r="L13" i="18" s="1"/>
  <c r="D3" i="30" l="1"/>
  <c r="E4" i="30"/>
  <c r="E3" i="30"/>
  <c r="E2" i="30"/>
  <c r="F4" i="30"/>
  <c r="F3" i="30"/>
  <c r="F2" i="30"/>
  <c r="G4" i="30"/>
  <c r="G3" i="30"/>
  <c r="G2" i="30"/>
  <c r="H4" i="30"/>
  <c r="H3" i="30"/>
  <c r="H2" i="30"/>
  <c r="J4" i="30"/>
  <c r="J3" i="30"/>
  <c r="J2" i="30"/>
  <c r="K4" i="30"/>
  <c r="K3" i="30"/>
  <c r="K2" i="30"/>
  <c r="L3" i="30"/>
  <c r="M4" i="30"/>
  <c r="M3" i="30"/>
  <c r="M2" i="30"/>
  <c r="N4" i="30"/>
  <c r="N3" i="30"/>
  <c r="N2" i="30"/>
  <c r="O4" i="30"/>
  <c r="O3" i="30"/>
  <c r="O2" i="30"/>
  <c r="P4" i="30"/>
  <c r="P3" i="30"/>
  <c r="P2" i="30"/>
  <c r="Q4" i="30"/>
  <c r="Q3" i="30"/>
  <c r="Q2" i="30"/>
  <c r="R3" i="30"/>
  <c r="I3" i="30" l="1"/>
  <c r="I2" i="30" l="1"/>
  <c r="I4" i="30"/>
  <c r="C3" i="30"/>
  <c r="S3" i="30" s="1"/>
  <c r="C2" i="30" l="1"/>
  <c r="D4" i="30"/>
  <c r="D2" i="30"/>
  <c r="L2" i="30"/>
  <c r="C4" i="30" l="1"/>
  <c r="L4" i="30"/>
  <c r="R4" i="30"/>
  <c r="S4" i="30" l="1"/>
  <c r="R2" i="30"/>
  <c r="S2" i="30" s="1"/>
</calcChain>
</file>

<file path=xl/sharedStrings.xml><?xml version="1.0" encoding="utf-8"?>
<sst xmlns="http://schemas.openxmlformats.org/spreadsheetml/2006/main" count="8293" uniqueCount="428">
  <si>
    <t>Part 2</t>
  </si>
  <si>
    <t>Structure</t>
  </si>
  <si>
    <t>Teacher-Child
Interactions</t>
  </si>
  <si>
    <t>Families</t>
  </si>
  <si>
    <t>subscore</t>
  </si>
  <si>
    <t>Fidelity score
Part I</t>
  </si>
  <si>
    <t>Fidelity score
Part II</t>
  </si>
  <si>
    <t>The Fidelity Tool for Administrators</t>
  </si>
  <si>
    <t>*Creative Curriculum Preschool Fidelity Checklist*</t>
  </si>
  <si>
    <t>Due:</t>
  </si>
  <si>
    <r>
      <t xml:space="preserve">Part 1: Implementation of </t>
    </r>
    <r>
      <rPr>
        <b/>
        <i/>
        <sz val="16"/>
        <color theme="1"/>
        <rFont val="Times New Roman"/>
        <family val="1"/>
      </rPr>
      <t>The Creative Cirriculum for Preschool: Daily Practice Resources</t>
    </r>
  </si>
  <si>
    <t>Use</t>
  </si>
  <si>
    <t>1.  The teacher follows the guidance provided
 in a particular Teaching Guide.</t>
  </si>
  <si>
    <t>Indicators</t>
  </si>
  <si>
    <t>Please Select</t>
  </si>
  <si>
    <r>
      <t>a.  Adds to the</t>
    </r>
    <r>
      <rPr>
        <i/>
        <u/>
        <sz val="11"/>
        <color theme="1"/>
        <rFont val="Calibri"/>
        <family val="2"/>
        <scheme val="minor"/>
      </rPr>
      <t xml:space="preserve"> web</t>
    </r>
    <r>
      <rPr>
        <sz val="11"/>
        <color theme="1"/>
        <rFont val="Calibri"/>
        <family val="2"/>
        <scheme val="minor"/>
      </rPr>
      <t xml:space="preserve"> of </t>
    </r>
    <r>
      <rPr>
        <i/>
        <u/>
        <sz val="11"/>
        <color theme="1"/>
        <rFont val="Calibri"/>
        <family val="2"/>
        <scheme val="minor"/>
      </rPr>
      <t>investigations</t>
    </r>
  </si>
  <si>
    <t>b. Communicates with families about the study through letters or other ways</t>
  </si>
  <si>
    <t>c.  Gathers and organizes materials in advance</t>
  </si>
  <si>
    <r>
      <t xml:space="preserve">d.  Involves families in the </t>
    </r>
    <r>
      <rPr>
        <i/>
        <u/>
        <sz val="11"/>
        <color theme="1"/>
        <rFont val="Calibri"/>
        <family val="2"/>
        <scheme val="minor"/>
      </rPr>
      <t>study</t>
    </r>
  </si>
  <si>
    <t>e.  Implements some of the "Wow! Experiences"</t>
  </si>
  <si>
    <t>f.  Uses professional development tips, such as those for supporting English and dual language learners</t>
  </si>
  <si>
    <t>g.  Creates and posts" What do we know?" and "What do we want to find out?" chart</t>
  </si>
  <si>
    <t>h.  Provides many firsthand experiences for actively investigating the topic</t>
  </si>
  <si>
    <t>i.  Posts and discusses a question of the day with the children</t>
  </si>
  <si>
    <r>
      <t>j.  Adds</t>
    </r>
    <r>
      <rPr>
        <i/>
        <sz val="11"/>
        <color theme="1"/>
        <rFont val="Calibri"/>
        <family val="2"/>
        <scheme val="minor"/>
      </rPr>
      <t xml:space="preserve"> </t>
    </r>
    <r>
      <rPr>
        <i/>
        <u/>
        <sz val="11"/>
        <color theme="1"/>
        <rFont val="Calibri"/>
        <family val="2"/>
        <scheme val="minor"/>
      </rPr>
      <t>interest area</t>
    </r>
    <r>
      <rPr>
        <sz val="11"/>
        <color theme="1"/>
        <rFont val="Calibri"/>
        <family val="2"/>
        <scheme val="minor"/>
      </rPr>
      <t xml:space="preserve"> materials related to the topic</t>
    </r>
  </si>
  <si>
    <r>
      <t xml:space="preserve">k.  Extends the </t>
    </r>
    <r>
      <rPr>
        <i/>
        <u/>
        <sz val="11"/>
        <color theme="1"/>
        <rFont val="Calibri"/>
        <family val="2"/>
        <scheme val="minor"/>
      </rPr>
      <t>study</t>
    </r>
    <r>
      <rPr>
        <sz val="11"/>
        <color theme="1"/>
        <rFont val="Calibri"/>
        <family val="2"/>
        <scheme val="minor"/>
      </rPr>
      <t xml:space="preserve"> when interest is high</t>
    </r>
  </si>
  <si>
    <r>
      <t xml:space="preserve">l.  Closes the </t>
    </r>
    <r>
      <rPr>
        <i/>
        <u/>
        <sz val="11"/>
        <color theme="1"/>
        <rFont val="Calibri"/>
        <family val="2"/>
        <scheme val="minor"/>
      </rPr>
      <t>study</t>
    </r>
    <r>
      <rPr>
        <sz val="11"/>
        <color theme="1"/>
        <rFont val="Calibri"/>
        <family val="2"/>
        <scheme val="minor"/>
      </rPr>
      <t xml:space="preserve"> with a celebration of learning</t>
    </r>
  </si>
  <si>
    <t>m.  Displays documentation of children's  learning</t>
  </si>
  <si>
    <r>
      <t xml:space="preserve">n.  Follows guidance in the </t>
    </r>
    <r>
      <rPr>
        <i/>
        <sz val="11"/>
        <color theme="1"/>
        <rFont val="Calibri"/>
        <family val="2"/>
        <scheme val="minor"/>
      </rPr>
      <t>Teaching Guides</t>
    </r>
    <r>
      <rPr>
        <sz val="11"/>
        <color theme="1"/>
        <rFont val="Calibri"/>
        <family val="2"/>
        <scheme val="minor"/>
      </rPr>
      <t xml:space="preserve"> regularly and makes adjustments when appropriate</t>
    </r>
  </si>
  <si>
    <t>a.  Has needed material readily available</t>
  </si>
  <si>
    <r>
      <t xml:space="preserve">b.  Follows guidance on an </t>
    </r>
    <r>
      <rPr>
        <i/>
        <sz val="11"/>
        <color theme="1"/>
        <rFont val="Calibri"/>
        <family val="2"/>
        <scheme val="minor"/>
      </rPr>
      <t>Intentional Teaching Card</t>
    </r>
  </si>
  <si>
    <t>c.  Makes adaptations for English or dual-language learners and for children with special needs</t>
  </si>
  <si>
    <t>d.  Individualizes instruction by using color-coded teaching sequences</t>
  </si>
  <si>
    <r>
      <t xml:space="preserve">e.  Follows guidance on </t>
    </r>
    <r>
      <rPr>
        <i/>
        <sz val="11"/>
        <color theme="1"/>
        <rFont val="Calibri"/>
        <family val="2"/>
        <scheme val="minor"/>
      </rPr>
      <t>Intentional Teaching Cards</t>
    </r>
    <r>
      <rPr>
        <sz val="11"/>
        <color theme="1"/>
        <rFont val="Calibri"/>
        <family val="2"/>
        <scheme val="minor"/>
      </rPr>
      <t xml:space="preserve"> regularly and makes adjustments when appropriate.</t>
    </r>
  </si>
  <si>
    <r>
      <t xml:space="preserve">3. The </t>
    </r>
    <r>
      <rPr>
        <b/>
        <i/>
        <u/>
        <sz val="12"/>
        <color theme="1"/>
        <rFont val="Times New Roman"/>
        <family val="1"/>
      </rPr>
      <t>teacher</t>
    </r>
    <r>
      <rPr>
        <b/>
        <sz val="12"/>
        <color theme="1"/>
        <rFont val="Times New Roman"/>
        <family val="1"/>
      </rPr>
      <t xml:space="preserve"> uses </t>
    </r>
    <r>
      <rPr>
        <b/>
        <i/>
        <sz val="12"/>
        <color theme="1"/>
        <rFont val="Times New Roman"/>
        <family val="1"/>
      </rPr>
      <t>Mighty Minutes</t>
    </r>
    <r>
      <rPr>
        <b/>
        <sz val="12"/>
        <color theme="1"/>
        <rFont val="Times New Roman"/>
        <family val="1"/>
      </rPr>
      <t xml:space="preserve"> effectively to facilitate learning during </t>
    </r>
    <r>
      <rPr>
        <b/>
        <i/>
        <u/>
        <sz val="12"/>
        <color theme="1"/>
        <rFont val="Times New Roman"/>
        <family val="1"/>
      </rPr>
      <t>transitions</t>
    </r>
    <r>
      <rPr>
        <b/>
        <sz val="12"/>
        <color theme="1"/>
        <rFont val="Times New Roman"/>
        <family val="1"/>
      </rPr>
      <t>.</t>
    </r>
  </si>
  <si>
    <r>
      <t xml:space="preserve">a.  Uses </t>
    </r>
    <r>
      <rPr>
        <i/>
        <sz val="11"/>
        <color theme="1"/>
        <rFont val="Calibri"/>
        <family val="2"/>
        <scheme val="minor"/>
      </rPr>
      <t>Mighty Minutes</t>
    </r>
    <r>
      <rPr>
        <sz val="11"/>
        <color theme="1"/>
        <rFont val="Calibri"/>
        <family val="2"/>
        <scheme val="minor"/>
      </rPr>
      <t xml:space="preserve"> flexibly throughout the day</t>
    </r>
  </si>
  <si>
    <r>
      <t xml:space="preserve">b.  Plans for </t>
    </r>
    <r>
      <rPr>
        <i/>
        <sz val="11"/>
        <color theme="1"/>
        <rFont val="Calibri"/>
        <family val="2"/>
        <scheme val="minor"/>
      </rPr>
      <t>Mighty Minutes</t>
    </r>
    <r>
      <rPr>
        <sz val="11"/>
        <color theme="1"/>
        <rFont val="Calibri"/>
        <family val="2"/>
        <scheme val="minor"/>
      </rPr>
      <t xml:space="preserve"> activities</t>
    </r>
  </si>
  <si>
    <t>c.  Memorizes words to songs, chants, and rhymes</t>
  </si>
  <si>
    <r>
      <t xml:space="preserve">d.  Uses adaptations suggested on the backs of </t>
    </r>
    <r>
      <rPr>
        <i/>
        <sz val="11"/>
        <color theme="1"/>
        <rFont val="Calibri"/>
        <family val="2"/>
        <scheme val="minor"/>
      </rPr>
      <t>Mighty Minutes</t>
    </r>
    <r>
      <rPr>
        <sz val="11"/>
        <color theme="1"/>
        <rFont val="Calibri"/>
        <family val="2"/>
        <scheme val="minor"/>
      </rPr>
      <t xml:space="preserve"> cards</t>
    </r>
  </si>
  <si>
    <r>
      <t xml:space="preserve">e.  Follows guidance on </t>
    </r>
    <r>
      <rPr>
        <i/>
        <sz val="11"/>
        <color theme="1"/>
        <rFont val="Calibri"/>
        <family val="2"/>
        <scheme val="minor"/>
      </rPr>
      <t>Mighty Minutes</t>
    </r>
    <r>
      <rPr>
        <sz val="11"/>
        <color theme="1"/>
        <rFont val="Calibri"/>
        <family val="2"/>
        <scheme val="minor"/>
      </rPr>
      <t xml:space="preserve"> regularly and makes adjustments when appropriate</t>
    </r>
  </si>
  <si>
    <r>
      <t xml:space="preserve">4. The </t>
    </r>
    <r>
      <rPr>
        <b/>
        <i/>
        <u/>
        <sz val="12"/>
        <color theme="1"/>
        <rFont val="Times New Roman"/>
        <family val="1"/>
      </rPr>
      <t>teacher</t>
    </r>
    <r>
      <rPr>
        <b/>
        <sz val="12"/>
        <color theme="1"/>
        <rFont val="Times New Roman"/>
        <family val="1"/>
      </rPr>
      <t xml:space="preserve"> follows guidance on </t>
    </r>
    <r>
      <rPr>
        <b/>
        <i/>
        <sz val="12"/>
        <color theme="1"/>
        <rFont val="Times New Roman"/>
        <family val="1"/>
      </rPr>
      <t>Book Discussion Cards</t>
    </r>
    <r>
      <rPr>
        <b/>
        <sz val="12"/>
        <color theme="1"/>
        <rFont val="Times New Roman"/>
        <family val="1"/>
      </rPr>
      <t xml:space="preserve"> related to complex or sophisticated stories.</t>
    </r>
  </si>
  <si>
    <t>a.  Reads the story three times over several days</t>
  </si>
  <si>
    <t>b.  Introduces a book to children by showing the front of the book and talking about the main characters and the problems they face.</t>
  </si>
  <si>
    <t>c.  Introduces new vocabulary by pointing to illustrations; using facial expressions, movements, or other body language; or giving brief definitions</t>
  </si>
  <si>
    <t>d.  Makes analytical comments to show children how to think about characters and events (e.g. "I wonder why Henny Penny thinks the sky is falling.")</t>
  </si>
  <si>
    <t>e.  During first read-aloud, introduces characters and draws children's attention to what characters are doing and feeling, and asks questions after reading the story</t>
  </si>
  <si>
    <t>f.  During the second read-aloud, asks questions to help children recall what happens next</t>
  </si>
  <si>
    <t>g.  During the third read-aloud, helps children retell or recontruct the story.</t>
  </si>
  <si>
    <r>
      <t xml:space="preserve">h.  Follows guidance on </t>
    </r>
    <r>
      <rPr>
        <i/>
        <sz val="11"/>
        <color theme="1"/>
        <rFont val="Calibri"/>
        <family val="2"/>
        <scheme val="minor"/>
      </rPr>
      <t>Book Discussion Cards</t>
    </r>
    <r>
      <rPr>
        <sz val="11"/>
        <color theme="1"/>
        <rFont val="Calibri"/>
        <family val="2"/>
        <scheme val="minor"/>
      </rPr>
      <t xml:space="preserve"> regularly and makes adjustments when appropriate.</t>
    </r>
  </si>
  <si>
    <r>
      <t xml:space="preserve">Part II: Implementation of </t>
    </r>
    <r>
      <rPr>
        <b/>
        <i/>
        <sz val="16"/>
        <color theme="1"/>
        <rFont val="Times New Roman"/>
        <family val="1"/>
      </rPr>
      <t>The Creative Curriculum for Preschool: Foundation</t>
    </r>
  </si>
  <si>
    <t>Physical Environment</t>
  </si>
  <si>
    <t>1. The classroom is organized to support learning and encourage children to work independently and with peers in self-selected activities.</t>
  </si>
  <si>
    <r>
      <t xml:space="preserve">a.  The classroom space is organized into well-defined </t>
    </r>
    <r>
      <rPr>
        <i/>
        <u/>
        <sz val="11"/>
        <color theme="1"/>
        <rFont val="Calibri"/>
        <family val="2"/>
        <scheme val="minor"/>
      </rPr>
      <t>interest areas</t>
    </r>
    <r>
      <rPr>
        <vertAlign val="superscript"/>
        <sz val="11"/>
        <color theme="1"/>
        <rFont val="Calibri"/>
        <family val="2"/>
        <scheme val="minor"/>
      </rPr>
      <t>1</t>
    </r>
    <r>
      <rPr>
        <sz val="11"/>
        <color theme="1"/>
        <rFont val="Calibri"/>
        <family val="2"/>
        <scheme val="minor"/>
      </rPr>
      <t xml:space="preserve"> (Blocks*, Dramatic Play*, Toys and Games*, Art*, Library*, Discovery*, Sand and Water*, Music and Movement, Cooking, Computer, Outdoors*) </t>
    </r>
  </si>
  <si>
    <t>b.  Furniture is used to enclose and define areas and to eliminate long or wide-open spaces.</t>
  </si>
  <si>
    <r>
      <t xml:space="preserve">c.   </t>
    </r>
    <r>
      <rPr>
        <i/>
        <u/>
        <sz val="11"/>
        <color theme="1"/>
        <rFont val="Calibri"/>
        <family val="2"/>
        <scheme val="minor"/>
      </rPr>
      <t>Interest areas</t>
    </r>
    <r>
      <rPr>
        <sz val="11"/>
        <color theme="1"/>
        <rFont val="Calibri"/>
        <family val="2"/>
        <scheme val="minor"/>
      </rPr>
      <t xml:space="preserve"> are arranged in such a way that they do not interfere with one another</t>
    </r>
  </si>
  <si>
    <r>
      <t xml:space="preserve">d.  </t>
    </r>
    <r>
      <rPr>
        <i/>
        <u/>
        <sz val="11"/>
        <color theme="1"/>
        <rFont val="Calibri"/>
        <family val="2"/>
        <scheme val="minor"/>
      </rPr>
      <t>Interest areas</t>
    </r>
    <r>
      <rPr>
        <sz val="11"/>
        <color theme="1"/>
        <rFont val="Calibri"/>
        <family val="2"/>
        <scheme val="minor"/>
      </rPr>
      <t xml:space="preserve"> that share common materials are located next to each other.</t>
    </r>
  </si>
  <si>
    <r>
      <t xml:space="preserve">e.  Adequate space is provided in each </t>
    </r>
    <r>
      <rPr>
        <i/>
        <u/>
        <sz val="11"/>
        <color theme="1"/>
        <rFont val="Calibri"/>
        <family val="2"/>
        <scheme val="minor"/>
      </rPr>
      <t>interest area</t>
    </r>
  </si>
  <si>
    <t>f.  Furnishings and materials are changed to maintain interest and encourage new learning (e.g., the teacher transforms the Dramatic Play area into a shoe store, changes displays to represent current activities, rotates materials to support children's increasing abilities)</t>
  </si>
  <si>
    <t>g.  Materials are age-appropriate and individually suitable for the children in the group</t>
  </si>
  <si>
    <t>h.  Materials for children's use are stored on low, open shelves where the children can reach them easily</t>
  </si>
  <si>
    <r>
      <t xml:space="preserve">i.  Materials are </t>
    </r>
    <r>
      <rPr>
        <i/>
        <u/>
        <sz val="11"/>
        <color theme="1"/>
        <rFont val="Calibri"/>
        <family val="2"/>
        <scheme val="minor"/>
      </rPr>
      <t>labeled</t>
    </r>
    <r>
      <rPr>
        <vertAlign val="superscript"/>
        <sz val="11"/>
        <color theme="1"/>
        <rFont val="Calibri"/>
        <family val="2"/>
        <scheme val="minor"/>
      </rPr>
      <t>2</t>
    </r>
    <r>
      <rPr>
        <sz val="11"/>
        <color theme="1"/>
        <rFont val="Calibri"/>
        <family val="2"/>
        <scheme val="minor"/>
      </rPr>
      <t xml:space="preserve"> to identify where they belong (e.g., outlines for blocks of different sizes and shapes, pictures and words for toys and games for cubbies)</t>
    </r>
  </si>
  <si>
    <t>j.  Physical modifications are made to accommodate children with disabilities(e.g., adaptive equipment and adequate space for wheelchairs)</t>
  </si>
  <si>
    <t>k.  Children's work is displayed attractively, respectively, and at the child's eye level</t>
  </si>
  <si>
    <t>l.  Classroom clutter, including too many materials displayed simultaniously, is minimal</t>
  </si>
  <si>
    <t>m.  The classroom is comfortable and attractive (homelike touches; living things; good lighting; soft furnishings; quiet; cozy spaces)</t>
  </si>
  <si>
    <r>
      <rPr>
        <vertAlign val="superscript"/>
        <sz val="8"/>
        <color theme="1"/>
        <rFont val="Calibri"/>
        <family val="2"/>
        <scheme val="minor"/>
      </rPr>
      <t xml:space="preserve">1 </t>
    </r>
    <r>
      <rPr>
        <sz val="8"/>
        <color theme="1"/>
        <rFont val="Calibri"/>
        <family val="2"/>
        <scheme val="minor"/>
      </rPr>
      <t>Interest areas marked with an asterisk(*) are required.</t>
    </r>
  </si>
  <si>
    <r>
      <rPr>
        <vertAlign val="superscript"/>
        <sz val="8"/>
        <color theme="1"/>
        <rFont val="Calibri"/>
        <family val="2"/>
        <scheme val="minor"/>
      </rPr>
      <t>2</t>
    </r>
    <r>
      <rPr>
        <sz val="11"/>
        <color theme="1"/>
        <rFont val="Calibri"/>
        <family val="2"/>
        <scheme val="minor"/>
      </rPr>
      <t xml:space="preserve"> </t>
    </r>
    <r>
      <rPr>
        <sz val="8"/>
        <color theme="1"/>
        <rFont val="Calibri"/>
        <family val="2"/>
        <scheme val="minor"/>
      </rPr>
      <t>Labels should have both pictures and words. Labels should be written in conventional form and they would appear in books, i.e., avoid using all capitol letters. If an object is in a clear container or basket, it is not necessary to have a label in the container. Materials in containers or on shelves should match the appropriate label.</t>
    </r>
  </si>
  <si>
    <r>
      <t xml:space="preserve">2. </t>
    </r>
    <r>
      <rPr>
        <b/>
        <i/>
        <u/>
        <sz val="12"/>
        <color theme="1"/>
        <rFont val="Times New Roman"/>
        <family val="1"/>
      </rPr>
      <t>Interest areas</t>
    </r>
    <r>
      <rPr>
        <b/>
        <sz val="12"/>
        <color theme="1"/>
        <rFont val="Times New Roman"/>
        <family val="1"/>
      </rPr>
      <t xml:space="preserve"> are attractive, available as a choice daily, and supplied with an </t>
    </r>
    <r>
      <rPr>
        <b/>
        <i/>
        <u/>
        <sz val="12"/>
        <color theme="1"/>
        <rFont val="Times New Roman"/>
        <family val="1"/>
      </rPr>
      <t>adequate</t>
    </r>
    <r>
      <rPr>
        <b/>
        <sz val="12"/>
        <color theme="1"/>
        <rFont val="Times New Roman"/>
        <family val="1"/>
      </rPr>
      <t xml:space="preserve"> amount of </t>
    </r>
    <r>
      <rPr>
        <b/>
        <i/>
        <u/>
        <sz val="12"/>
        <color theme="1"/>
        <rFont val="Times New Roman"/>
        <family val="1"/>
      </rPr>
      <t>developmentally appropriate</t>
    </r>
    <r>
      <rPr>
        <b/>
        <sz val="12"/>
        <color theme="1"/>
        <rFont val="Times New Roman"/>
        <family val="1"/>
      </rPr>
      <t xml:space="preserve">, </t>
    </r>
    <r>
      <rPr>
        <b/>
        <i/>
        <u/>
        <sz val="12"/>
        <color theme="1"/>
        <rFont val="Times New Roman"/>
        <family val="1"/>
      </rPr>
      <t>well-maintained materials</t>
    </r>
    <r>
      <rPr>
        <b/>
        <sz val="12"/>
        <color theme="1"/>
        <rFont val="Times New Roman"/>
        <family val="1"/>
      </rPr>
      <t>.</t>
    </r>
  </si>
  <si>
    <r>
      <t xml:space="preserve">a.  </t>
    </r>
    <r>
      <rPr>
        <b/>
        <sz val="11"/>
        <color theme="1"/>
        <rFont val="Calibri"/>
        <family val="2"/>
        <scheme val="minor"/>
      </rPr>
      <t>Block*</t>
    </r>
    <r>
      <rPr>
        <sz val="11"/>
        <color theme="1"/>
        <rFont val="Calibri"/>
        <family val="2"/>
        <scheme val="minor"/>
      </rPr>
      <t xml:space="preserve"> area is enclosed on three sides and includes a full set of </t>
    </r>
    <r>
      <rPr>
        <i/>
        <u/>
        <sz val="11"/>
        <color theme="1"/>
        <rFont val="Calibri"/>
        <family val="2"/>
        <scheme val="minor"/>
      </rPr>
      <t>unit blocks</t>
    </r>
    <r>
      <rPr>
        <vertAlign val="superscript"/>
        <sz val="11"/>
        <color theme="1"/>
        <rFont val="Calibri"/>
        <family val="2"/>
        <scheme val="minor"/>
      </rPr>
      <t>3</t>
    </r>
    <r>
      <rPr>
        <sz val="11"/>
        <color theme="1"/>
        <rFont val="Calibri"/>
        <family val="2"/>
        <scheme val="minor"/>
      </rPr>
      <t xml:space="preserve"> ; at least one </t>
    </r>
    <r>
      <rPr>
        <i/>
        <u/>
        <sz val="11"/>
        <color theme="1"/>
        <rFont val="Calibri"/>
        <family val="2"/>
        <scheme val="minor"/>
      </rPr>
      <t>other type of block</t>
    </r>
    <r>
      <rPr>
        <sz val="11"/>
        <color theme="1"/>
        <rFont val="Calibri"/>
        <family val="2"/>
        <scheme val="minor"/>
      </rPr>
      <t xml:space="preserve">; and props in a </t>
    </r>
    <r>
      <rPr>
        <i/>
        <u/>
        <sz val="11"/>
        <color theme="1"/>
        <rFont val="Calibri"/>
        <family val="2"/>
        <scheme val="minor"/>
      </rPr>
      <t>variety</t>
    </r>
    <r>
      <rPr>
        <sz val="11"/>
        <color theme="1"/>
        <rFont val="Calibri"/>
        <family val="2"/>
        <scheme val="minor"/>
      </rPr>
      <t xml:space="preserve"> of categories(e.g., animals, people, road signs, small vehicles). Blocks are organized by size and shape on shelves with outlines to show where each shape is stored</t>
    </r>
  </si>
  <si>
    <r>
      <t xml:space="preserve">b.  </t>
    </r>
    <r>
      <rPr>
        <b/>
        <sz val="11"/>
        <color theme="1"/>
        <rFont val="Calibri"/>
        <family val="2"/>
        <scheme val="minor"/>
      </rPr>
      <t>Dramatic Play*</t>
    </r>
    <r>
      <rPr>
        <sz val="11"/>
        <color theme="1"/>
        <rFont val="Calibri"/>
        <family val="2"/>
        <scheme val="minor"/>
      </rPr>
      <t xml:space="preserve"> area includes props representing not only home living roles but also a </t>
    </r>
    <r>
      <rPr>
        <i/>
        <u/>
        <sz val="11"/>
        <color theme="1"/>
        <rFont val="Calibri"/>
        <family val="2"/>
        <scheme val="minor"/>
      </rPr>
      <t>variety</t>
    </r>
    <r>
      <rPr>
        <sz val="11"/>
        <color theme="1"/>
        <rFont val="Calibri"/>
        <family val="2"/>
        <scheme val="minor"/>
      </rPr>
      <t xml:space="preserve"> of occupations and cultures; the area is transformed throughout the year to match </t>
    </r>
    <r>
      <rPr>
        <i/>
        <u/>
        <sz val="11"/>
        <color theme="1"/>
        <rFont val="Calibri"/>
        <family val="2"/>
        <scheme val="minor"/>
      </rPr>
      <t>study</t>
    </r>
    <r>
      <rPr>
        <sz val="11"/>
        <color theme="1"/>
        <rFont val="Calibri"/>
        <family val="2"/>
        <scheme val="minor"/>
      </rPr>
      <t xml:space="preserve"> topics (e.g., a cloothing store during a </t>
    </r>
    <r>
      <rPr>
        <i/>
        <u/>
        <sz val="11"/>
        <color theme="1"/>
        <rFont val="Calibri"/>
        <family val="2"/>
        <scheme val="minor"/>
      </rPr>
      <t>study</t>
    </r>
    <r>
      <rPr>
        <sz val="11"/>
        <color theme="1"/>
        <rFont val="Calibri"/>
        <family val="2"/>
        <scheme val="minor"/>
      </rPr>
      <t xml:space="preserve"> of clothes)</t>
    </r>
  </si>
  <si>
    <r>
      <t xml:space="preserve">c.  </t>
    </r>
    <r>
      <rPr>
        <b/>
        <sz val="11"/>
        <color theme="1"/>
        <rFont val="Calibri"/>
        <family val="2"/>
        <scheme val="minor"/>
      </rPr>
      <t>Toys and Games*</t>
    </r>
    <r>
      <rPr>
        <sz val="11"/>
        <color theme="1"/>
        <rFont val="Calibri"/>
        <family val="2"/>
        <scheme val="minor"/>
      </rPr>
      <t xml:space="preserve"> area includes a </t>
    </r>
    <r>
      <rPr>
        <i/>
        <u/>
        <sz val="11"/>
        <color theme="1"/>
        <rFont val="Calibri"/>
        <family val="2"/>
        <scheme val="minor"/>
      </rPr>
      <t>variety</t>
    </r>
    <r>
      <rPr>
        <sz val="11"/>
        <color theme="1"/>
        <rFont val="Calibri"/>
        <family val="2"/>
        <scheme val="minor"/>
      </rPr>
      <t xml:space="preserve"> of </t>
    </r>
    <r>
      <rPr>
        <i/>
        <u/>
        <sz val="11"/>
        <color theme="1"/>
        <rFont val="Calibri"/>
        <family val="2"/>
        <scheme val="minor"/>
      </rPr>
      <t>self-correcting</t>
    </r>
    <r>
      <rPr>
        <sz val="11"/>
        <color theme="1"/>
        <rFont val="Calibri"/>
        <family val="2"/>
        <scheme val="minor"/>
      </rPr>
      <t xml:space="preserve"> toys; </t>
    </r>
    <r>
      <rPr>
        <i/>
        <u/>
        <sz val="11"/>
        <color theme="1"/>
        <rFont val="Calibri"/>
        <family val="2"/>
        <scheme val="minor"/>
      </rPr>
      <t>open-ended</t>
    </r>
    <r>
      <rPr>
        <sz val="11"/>
        <color theme="1"/>
        <rFont val="Calibri"/>
        <family val="2"/>
        <scheme val="minor"/>
      </rPr>
      <t xml:space="preserve"> toys; </t>
    </r>
    <r>
      <rPr>
        <i/>
        <u/>
        <sz val="11"/>
        <color theme="1"/>
        <rFont val="Calibri"/>
        <family val="2"/>
        <scheme val="minor"/>
      </rPr>
      <t>collectibles</t>
    </r>
    <r>
      <rPr>
        <sz val="11"/>
        <color theme="1"/>
        <rFont val="Calibri"/>
        <family val="2"/>
        <scheme val="minor"/>
      </rPr>
      <t xml:space="preserve"> (e.g., keys, bottle caps, shells); and </t>
    </r>
    <r>
      <rPr>
        <i/>
        <u/>
        <sz val="11"/>
        <color theme="1"/>
        <rFont val="Calibri"/>
        <family val="2"/>
        <scheme val="minor"/>
      </rPr>
      <t>cooperative games</t>
    </r>
  </si>
  <si>
    <r>
      <t xml:space="preserve">d.  </t>
    </r>
    <r>
      <rPr>
        <b/>
        <sz val="11"/>
        <color theme="1"/>
        <rFont val="Calibri"/>
        <family val="2"/>
        <scheme val="minor"/>
      </rPr>
      <t>Art*</t>
    </r>
    <r>
      <rPr>
        <sz val="11"/>
        <color theme="1"/>
        <rFont val="Calibri"/>
        <family val="2"/>
        <scheme val="minor"/>
      </rPr>
      <t xml:space="preserve"> area includes an easl with paint(s) and a </t>
    </r>
    <r>
      <rPr>
        <i/>
        <u/>
        <sz val="11"/>
        <color theme="1"/>
        <rFont val="Calibri"/>
        <family val="2"/>
        <scheme val="minor"/>
      </rPr>
      <t>variety</t>
    </r>
    <r>
      <rPr>
        <sz val="11"/>
        <color theme="1"/>
        <rFont val="Calibri"/>
        <family val="2"/>
        <scheme val="minor"/>
      </rPr>
      <t xml:space="preserve"> of materials for painting, drawing, cutting, pasting, molding, and three-dimensional constructions</t>
    </r>
  </si>
  <si>
    <r>
      <t xml:space="preserve">e.  </t>
    </r>
    <r>
      <rPr>
        <b/>
        <sz val="11"/>
        <color theme="1"/>
        <rFont val="Calibri"/>
        <family val="2"/>
        <scheme val="minor"/>
      </rPr>
      <t>Library*</t>
    </r>
    <r>
      <rPr>
        <sz val="11"/>
        <color theme="1"/>
        <rFont val="Calibri"/>
        <family val="2"/>
        <scheme val="minor"/>
      </rPr>
      <t xml:space="preserve"> area includes comfortable furnishings; high-quality, age-appropriate books with covers facing out; and a </t>
    </r>
    <r>
      <rPr>
        <i/>
        <u/>
        <sz val="11"/>
        <color theme="1"/>
        <rFont val="Calibri"/>
        <family val="2"/>
        <scheme val="minor"/>
      </rPr>
      <t>variety</t>
    </r>
    <r>
      <rPr>
        <sz val="11"/>
        <color theme="1"/>
        <rFont val="Calibri"/>
        <family val="2"/>
        <scheme val="minor"/>
      </rPr>
      <t xml:space="preserve"> of materials for listening, reading, writing</t>
    </r>
    <r>
      <rPr>
        <vertAlign val="superscript"/>
        <sz val="11"/>
        <color theme="1"/>
        <rFont val="Calibri"/>
        <family val="2"/>
        <scheme val="minor"/>
      </rPr>
      <t>4</t>
    </r>
    <r>
      <rPr>
        <sz val="11"/>
        <color theme="1"/>
        <rFont val="Calibri"/>
        <family val="2"/>
        <scheme val="minor"/>
      </rPr>
      <t xml:space="preserve"> , and story retelling</t>
    </r>
  </si>
  <si>
    <r>
      <t xml:space="preserve">f.  </t>
    </r>
    <r>
      <rPr>
        <b/>
        <sz val="11"/>
        <color theme="1"/>
        <rFont val="Calibri"/>
        <family val="2"/>
        <scheme val="minor"/>
      </rPr>
      <t>Discovery*</t>
    </r>
    <r>
      <rPr>
        <sz val="11"/>
        <color theme="1"/>
        <rFont val="Calibri"/>
        <family val="2"/>
        <scheme val="minor"/>
      </rPr>
      <t xml:space="preserve"> area includes basic tools and a </t>
    </r>
    <r>
      <rPr>
        <i/>
        <u/>
        <sz val="11"/>
        <color theme="1"/>
        <rFont val="Calibri"/>
        <family val="2"/>
        <scheme val="minor"/>
      </rPr>
      <t>variety</t>
    </r>
    <r>
      <rPr>
        <sz val="11"/>
        <color theme="1"/>
        <rFont val="Calibri"/>
        <family val="2"/>
        <scheme val="minor"/>
      </rPr>
      <t xml:space="preserve"> of materials for exploring and investigating the </t>
    </r>
    <r>
      <rPr>
        <i/>
        <u/>
        <sz val="11"/>
        <color theme="1"/>
        <rFont val="Calibri"/>
        <family val="2"/>
        <scheme val="minor"/>
      </rPr>
      <t>physical properties of objects</t>
    </r>
  </si>
  <si>
    <r>
      <t xml:space="preserve">g.  </t>
    </r>
    <r>
      <rPr>
        <b/>
        <sz val="11"/>
        <color theme="1"/>
        <rFont val="Calibri"/>
        <family val="2"/>
        <scheme val="minor"/>
      </rPr>
      <t>Sand and Water*</t>
    </r>
    <r>
      <rPr>
        <sz val="11"/>
        <color theme="1"/>
        <rFont val="Calibri"/>
        <family val="2"/>
        <scheme val="minor"/>
      </rPr>
      <t xml:space="preserve"> area</t>
    </r>
    <r>
      <rPr>
        <vertAlign val="superscript"/>
        <sz val="11"/>
        <color theme="1"/>
        <rFont val="Calibri"/>
        <family val="2"/>
        <scheme val="minor"/>
      </rPr>
      <t>5</t>
    </r>
    <r>
      <rPr>
        <sz val="11"/>
        <color theme="1"/>
        <rFont val="Calibri"/>
        <family val="2"/>
        <scheme val="minor"/>
      </rPr>
      <t xml:space="preserve"> includes sufficient sand and water (3-4 inches deep) and a </t>
    </r>
    <r>
      <rPr>
        <i/>
        <u/>
        <sz val="11"/>
        <color theme="1"/>
        <rFont val="Calibri"/>
        <family val="2"/>
        <scheme val="minor"/>
      </rPr>
      <t>variety</t>
    </r>
    <r>
      <rPr>
        <sz val="11"/>
        <color theme="1"/>
        <rFont val="Calibri"/>
        <family val="2"/>
        <scheme val="minor"/>
      </rPr>
      <t xml:space="preserve"> of props and amterials for digging, molding, pouring and sifting</t>
    </r>
  </si>
  <si>
    <r>
      <t xml:space="preserve">h.  </t>
    </r>
    <r>
      <rPr>
        <b/>
        <sz val="11"/>
        <color theme="1"/>
        <rFont val="Calibri"/>
        <family val="2"/>
        <scheme val="minor"/>
      </rPr>
      <t>Music and Movement</t>
    </r>
    <r>
      <rPr>
        <sz val="11"/>
        <color theme="1"/>
        <rFont val="Calibri"/>
        <family val="2"/>
        <scheme val="minor"/>
      </rPr>
      <t xml:space="preserve"> area includes a </t>
    </r>
    <r>
      <rPr>
        <i/>
        <u/>
        <sz val="11"/>
        <color theme="1"/>
        <rFont val="Calibri"/>
        <family val="2"/>
        <scheme val="minor"/>
      </rPr>
      <t>variety</t>
    </r>
    <r>
      <rPr>
        <sz val="11"/>
        <color theme="1"/>
        <rFont val="Calibri"/>
        <family val="2"/>
        <scheme val="minor"/>
      </rPr>
      <t xml:space="preserve"> of musical instruments and dance movement props (e.g., scarves, streamers, fans of several cultures)</t>
    </r>
  </si>
  <si>
    <r>
      <t xml:space="preserve">i.  </t>
    </r>
    <r>
      <rPr>
        <b/>
        <sz val="11"/>
        <color theme="1"/>
        <rFont val="Calibri"/>
        <family val="2"/>
        <scheme val="minor"/>
      </rPr>
      <t>Cooking</t>
    </r>
    <r>
      <rPr>
        <sz val="11"/>
        <color theme="1"/>
        <rFont val="Calibri"/>
        <family val="2"/>
        <scheme val="minor"/>
      </rPr>
      <t xml:space="preserve"> are includes basic items children can use to complete food-related projects safely</t>
    </r>
  </si>
  <si>
    <r>
      <t xml:space="preserve">j.  </t>
    </r>
    <r>
      <rPr>
        <b/>
        <sz val="11"/>
        <color theme="1"/>
        <rFont val="Calibri"/>
        <family val="2"/>
        <scheme val="minor"/>
      </rPr>
      <t>Computer</t>
    </r>
    <r>
      <rPr>
        <sz val="11"/>
        <color theme="1"/>
        <rFont val="Calibri"/>
        <family val="2"/>
        <scheme val="minor"/>
      </rPr>
      <t xml:space="preserve"> area</t>
    </r>
    <r>
      <rPr>
        <vertAlign val="superscript"/>
        <sz val="11"/>
        <color theme="1"/>
        <rFont val="Calibri"/>
        <family val="2"/>
        <scheme val="minor"/>
      </rPr>
      <t>6</t>
    </r>
    <r>
      <rPr>
        <sz val="11"/>
        <color theme="1"/>
        <rFont val="Calibri"/>
        <family val="2"/>
        <scheme val="minor"/>
      </rPr>
      <t xml:space="preserve"> includes equipment and developmentally appropriate software or apps that children can use collaboratively and safely (e.g., two chairs at the computer; powercords in the back ans out of the children's reach; protective cases for mobile devices</t>
    </r>
  </si>
  <si>
    <r>
      <t xml:space="preserve">k.  </t>
    </r>
    <r>
      <rPr>
        <b/>
        <sz val="11"/>
        <color theme="1"/>
        <rFont val="Calibri"/>
        <family val="2"/>
        <scheme val="minor"/>
      </rPr>
      <t xml:space="preserve"> Outdoors*</t>
    </r>
    <r>
      <rPr>
        <sz val="11"/>
        <color theme="1"/>
        <rFont val="Calibri"/>
        <family val="2"/>
        <scheme val="minor"/>
      </rPr>
      <t xml:space="preserve"> includes a </t>
    </r>
    <r>
      <rPr>
        <i/>
        <u/>
        <sz val="11"/>
        <color theme="1"/>
        <rFont val="Calibri"/>
        <family val="2"/>
        <scheme val="minor"/>
      </rPr>
      <t>variety</t>
    </r>
    <r>
      <rPr>
        <sz val="11"/>
        <color theme="1"/>
        <rFont val="Calibri"/>
        <family val="2"/>
        <scheme val="minor"/>
      </rPr>
      <t xml:space="preserve"> of </t>
    </r>
    <r>
      <rPr>
        <i/>
        <u/>
        <sz val="11"/>
        <color theme="1"/>
        <rFont val="Calibri"/>
        <family val="2"/>
        <scheme val="minor"/>
      </rPr>
      <t>surfaces</t>
    </r>
    <r>
      <rPr>
        <sz val="11"/>
        <color theme="1"/>
        <rFont val="Calibri"/>
        <family val="2"/>
        <scheme val="minor"/>
      </rPr>
      <t xml:space="preserve"> and equipment for </t>
    </r>
    <r>
      <rPr>
        <i/>
        <u/>
        <sz val="11"/>
        <color theme="1"/>
        <rFont val="Calibri"/>
        <family val="2"/>
        <scheme val="minor"/>
      </rPr>
      <t>large-muscle activities</t>
    </r>
    <r>
      <rPr>
        <sz val="11"/>
        <color theme="1"/>
        <rFont val="Calibri"/>
        <family val="2"/>
        <scheme val="minor"/>
      </rPr>
      <t xml:space="preserve"> and materials for nature exploration</t>
    </r>
  </si>
  <si>
    <r>
      <rPr>
        <vertAlign val="superscript"/>
        <sz val="8"/>
        <color theme="1"/>
        <rFont val="Calibri"/>
        <family val="2"/>
        <scheme val="minor"/>
      </rPr>
      <t>3</t>
    </r>
    <r>
      <rPr>
        <sz val="8"/>
        <color theme="1"/>
        <rFont val="Calibri"/>
        <family val="2"/>
        <scheme val="minor"/>
      </rPr>
      <t xml:space="preserve"> At the beginning of the year or in a classroom of 3-year-olds, it is not necessary to display a full set of blocks in the block area.</t>
    </r>
  </si>
  <si>
    <r>
      <rPr>
        <vertAlign val="superscript"/>
        <sz val="8"/>
        <color theme="1"/>
        <rFont val="Calibri"/>
        <family val="2"/>
        <scheme val="minor"/>
      </rPr>
      <t>4</t>
    </r>
    <r>
      <rPr>
        <sz val="8"/>
        <color theme="1"/>
        <rFont val="Calibri"/>
        <family val="2"/>
        <scheme val="minor"/>
      </rPr>
      <t xml:space="preserve"> The listening or writing area may not be located physically within the Library area.</t>
    </r>
  </si>
  <si>
    <r>
      <rPr>
        <vertAlign val="superscript"/>
        <sz val="8"/>
        <color theme="1"/>
        <rFont val="Calibri"/>
        <family val="2"/>
        <scheme val="minor"/>
      </rPr>
      <t>5</t>
    </r>
    <r>
      <rPr>
        <sz val="8"/>
        <color theme="1"/>
        <rFont val="Calibri"/>
        <family val="2"/>
        <scheme val="minor"/>
      </rPr>
      <t xml:space="preserve"> Opportunies for sand and water may be indoors, outdoors, or in both locations.</t>
    </r>
  </si>
  <si>
    <r>
      <rPr>
        <vertAlign val="superscript"/>
        <sz val="8"/>
        <color theme="1"/>
        <rFont val="Calibri"/>
        <family val="2"/>
        <scheme val="minor"/>
      </rPr>
      <t>6</t>
    </r>
    <r>
      <rPr>
        <sz val="8"/>
        <color theme="1"/>
        <rFont val="Calibri"/>
        <family val="2"/>
        <scheme val="minor"/>
      </rPr>
      <t xml:space="preserve"> Mobile devices (e.g. smartphones, tablets, laptops) maybe located and used in the other areas of the classroom.</t>
    </r>
  </si>
  <si>
    <r>
      <t>3. The materials, furnishings, equipment, and displays enhance learning in the content areas (literacy, math, science, social studies, the arts, and technology).</t>
    </r>
    <r>
      <rPr>
        <b/>
        <vertAlign val="superscript"/>
        <sz val="12"/>
        <color theme="1"/>
        <rFont val="Times New Roman"/>
        <family val="1"/>
      </rPr>
      <t>7</t>
    </r>
  </si>
  <si>
    <r>
      <t xml:space="preserve">a.  The environment is </t>
    </r>
    <r>
      <rPr>
        <i/>
        <u/>
        <sz val="11"/>
        <color theme="1"/>
        <rFont val="Calibri"/>
        <family val="2"/>
        <scheme val="minor"/>
      </rPr>
      <t>print-rich</t>
    </r>
    <r>
      <rPr>
        <sz val="11"/>
        <color theme="1"/>
        <rFont val="Calibri"/>
        <family val="2"/>
        <scheme val="minor"/>
      </rPr>
      <t xml:space="preserve"> and includes print that  labels materials and storage placces, identifies classroom practices, gives information, and provides </t>
    </r>
    <r>
      <rPr>
        <i/>
        <u/>
        <sz val="11"/>
        <color theme="1"/>
        <rFont val="Calibri"/>
        <family val="2"/>
        <scheme val="minor"/>
      </rPr>
      <t>narrative descriptions</t>
    </r>
    <r>
      <rPr>
        <sz val="11"/>
        <color theme="1"/>
        <rFont val="Calibri"/>
        <family val="2"/>
        <scheme val="minor"/>
      </rPr>
      <t xml:space="preserve"> (e.g., dictation about artwork, a chart story about a walk around the block)</t>
    </r>
  </si>
  <si>
    <t>b. Children's names are diplayed in a variety of locations throughout the classroom</t>
  </si>
  <si>
    <t>d. Other texts (e.g., magazines, sign charts, cookbooks) are included in at tleat three differenet interest areas</t>
  </si>
  <si>
    <t>e.  There are at least 25 books inclusive of all categories: story, informational, alphabet, predictable,  number and counting, and nursery rhymes</t>
  </si>
  <si>
    <r>
      <t xml:space="preserve">f.  Materials for writing are included in at least five </t>
    </r>
    <r>
      <rPr>
        <i/>
        <u/>
        <sz val="11"/>
        <color theme="1"/>
        <rFont val="Calibri"/>
        <family val="2"/>
        <scheme val="minor"/>
      </rPr>
      <t>interest areas</t>
    </r>
  </si>
  <si>
    <t>g.  An alphabet (with related pictures and/or children's names) is displayed att the children's eye level</t>
  </si>
  <si>
    <r>
      <t xml:space="preserve">h.  Materials for exploring mathmatical concepts (e.g., number and operations; patters; geometry and </t>
    </r>
    <r>
      <rPr>
        <i/>
        <u/>
        <sz val="11"/>
        <color theme="1"/>
        <rFont val="Calibri"/>
        <family val="2"/>
        <scheme val="minor"/>
      </rPr>
      <t>spatial relationships</t>
    </r>
    <r>
      <rPr>
        <sz val="11"/>
        <color theme="1"/>
        <rFont val="Calibri"/>
        <family val="2"/>
        <scheme val="minor"/>
      </rPr>
      <t>; measurement; collecting, organizing, and representing data) are included</t>
    </r>
  </si>
  <si>
    <r>
      <t xml:space="preserve">i.  A </t>
    </r>
    <r>
      <rPr>
        <i/>
        <u/>
        <sz val="11"/>
        <color theme="1"/>
        <rFont val="Calibri"/>
        <family val="2"/>
        <scheme val="minor"/>
      </rPr>
      <t>variety</t>
    </r>
    <r>
      <rPr>
        <sz val="11"/>
        <color theme="1"/>
        <rFont val="Calibri"/>
        <family val="2"/>
        <scheme val="minor"/>
      </rPr>
      <t xml:space="preserve"> of materials for investigating life sciences, physical sciences, and Earth and the environment is included</t>
    </r>
  </si>
  <si>
    <r>
      <t xml:space="preserve">j.  Materials to help children learn about people and how they live and expand their </t>
    </r>
    <r>
      <rPr>
        <i/>
        <u/>
        <sz val="11"/>
        <color theme="1"/>
        <rFont val="Calibri"/>
        <family val="2"/>
        <scheme val="minor"/>
      </rPr>
      <t>geographic thinking</t>
    </r>
    <r>
      <rPr>
        <sz val="11"/>
        <color theme="1"/>
        <rFont val="Calibri"/>
        <family val="2"/>
        <scheme val="minor"/>
      </rPr>
      <t xml:space="preserve"> are included</t>
    </r>
  </si>
  <si>
    <t>k.  Materials for spontaneous exploration and appreciation of the arts (visual arts, music, dance and movement, and drama) are included</t>
  </si>
  <si>
    <r>
      <t xml:space="preserve">l.  </t>
    </r>
    <r>
      <rPr>
        <i/>
        <u/>
        <sz val="11"/>
        <color theme="1"/>
        <rFont val="Calibri"/>
        <family val="2"/>
        <scheme val="minor"/>
      </rPr>
      <t>Tools</t>
    </r>
    <r>
      <rPr>
        <sz val="11"/>
        <color theme="1"/>
        <rFont val="Calibri"/>
        <family val="2"/>
        <scheme val="minor"/>
      </rPr>
      <t xml:space="preserve"> and technology to perform tasks, including adaptive tools for any children with disabilities, are included (e.g., funnels, magnifying lenses, balances, tape measures, cameras, computers)</t>
    </r>
  </si>
  <si>
    <r>
      <rPr>
        <vertAlign val="superscript"/>
        <sz val="8"/>
        <color theme="1"/>
        <rFont val="Calibri"/>
        <family val="2"/>
        <scheme val="minor"/>
      </rPr>
      <t>7</t>
    </r>
    <r>
      <rPr>
        <sz val="8"/>
        <color theme="1"/>
        <rFont val="Calibri"/>
        <family val="2"/>
        <scheme val="minor"/>
      </rPr>
      <t xml:space="preserve"> This item includes content-related materials throughout the entire classroom and outdoors</t>
    </r>
  </si>
  <si>
    <t>4.  The environment reflects the language(s), family background(s), home culture(s), and exceptionalities of the children in the classroom and beyond.</t>
  </si>
  <si>
    <r>
      <t>a.  Images</t>
    </r>
    <r>
      <rPr>
        <vertAlign val="superscript"/>
        <sz val="11"/>
        <color theme="1"/>
        <rFont val="Calibri"/>
        <family val="2"/>
        <scheme val="minor"/>
      </rPr>
      <t xml:space="preserve">8 </t>
    </r>
    <r>
      <rPr>
        <sz val="11"/>
        <color theme="1"/>
        <rFont val="Calibri"/>
        <family val="2"/>
        <scheme val="minor"/>
      </rPr>
      <t xml:space="preserve">that are </t>
    </r>
    <r>
      <rPr>
        <i/>
        <u/>
        <sz val="11"/>
        <color theme="1"/>
        <rFont val="Calibri"/>
        <family val="2"/>
        <scheme val="minor"/>
      </rPr>
      <t>nonstereotypical</t>
    </r>
    <r>
      <rPr>
        <sz val="11"/>
        <color theme="1"/>
        <rFont val="Calibri"/>
        <family val="2"/>
        <scheme val="minor"/>
      </rPr>
      <t xml:space="preserve"> and authentic depictions of children and familes are displayed (e.g., photo of classroom children and their families, photos showing other cultures or ethnicities)</t>
    </r>
  </si>
  <si>
    <t>b.  Books in children's home language(s) are included</t>
  </si>
  <si>
    <t>c.  Labels are written in the children's home language(s), and the languages are color coded throughout the classroom (e.g., English in blue and Spanish in red)</t>
  </si>
  <si>
    <t>d.  Music with lyrics in the children's home language(s) is included</t>
  </si>
  <si>
    <t>e.  Materials in interest areas reflect the diversity of the families in the classroon and community</t>
  </si>
  <si>
    <t>f.  Images of children with disabilities are included in the materials and displays</t>
  </si>
  <si>
    <r>
      <rPr>
        <vertAlign val="superscript"/>
        <sz val="8"/>
        <color theme="1"/>
        <rFont val="Calibri"/>
        <family val="2"/>
        <scheme val="minor"/>
      </rPr>
      <t>8</t>
    </r>
    <r>
      <rPr>
        <sz val="8"/>
        <color theme="1"/>
        <rFont val="Calibri"/>
        <family val="2"/>
        <scheme val="minor"/>
      </rPr>
      <t xml:space="preserve"> More than half, though not all, of the images depicted throughout the classroom emvironment should reflect the backgrounds of the children in the program and extend beyond to the major groups in the community and in the nation.</t>
    </r>
  </si>
  <si>
    <t>5. The environment is healthy, safe and clean.</t>
  </si>
  <si>
    <t>a.  Child-sized furnishings are available</t>
  </si>
  <si>
    <r>
      <t xml:space="preserve">b.  Materials are </t>
    </r>
    <r>
      <rPr>
        <i/>
        <u/>
        <sz val="11"/>
        <color theme="1"/>
        <rFont val="Calibri"/>
        <family val="2"/>
        <scheme val="minor"/>
      </rPr>
      <t>well-maintained</t>
    </r>
    <r>
      <rPr>
        <sz val="11"/>
        <color theme="1"/>
        <rFont val="Calibri"/>
        <family val="2"/>
        <scheme val="minor"/>
      </rPr>
      <t xml:space="preserve"> and in good condition</t>
    </r>
  </si>
  <si>
    <t>c. Materials, equipment, and displays are included (e.g., job charts, small brooms, dustpans)</t>
  </si>
  <si>
    <t>d. Features and practices that promote safety and health are included (e.g., handwashing charts, food safety procedures, arrival and departure procedures, proper storage of chemicals and medicines)</t>
  </si>
  <si>
    <t>e. The outdoor space is safe (e.g., protected from traffic, free from debris, with cushioning materials under the equipment, with no sharp edges) and arranged so that the children can be seen and supervised from all vantage points</t>
  </si>
  <si>
    <t>f. Furnishings are arranged for good visual supervision</t>
  </si>
  <si>
    <r>
      <t xml:space="preserve">6. The daily schedule and weekly plans include a balance of types of experiences and </t>
    </r>
    <r>
      <rPr>
        <b/>
        <i/>
        <u/>
        <sz val="12"/>
        <color theme="1"/>
        <rFont val="Times New Roman"/>
        <family val="1"/>
      </rPr>
      <t>settings</t>
    </r>
    <r>
      <rPr>
        <b/>
        <sz val="12"/>
        <color theme="1"/>
        <rFont val="Times New Roman"/>
        <family val="1"/>
      </rPr>
      <t>.</t>
    </r>
  </si>
  <si>
    <t>a.  A detailed daily schedule and weekly plans are posted for adult use and information (dispplayed for families and visitors)</t>
  </si>
  <si>
    <r>
      <t xml:space="preserve">b.  An </t>
    </r>
    <r>
      <rPr>
        <i/>
        <u/>
        <sz val="11"/>
        <color theme="1"/>
        <rFont val="Calibri"/>
        <family val="2"/>
        <scheme val="minor"/>
      </rPr>
      <t>interactive</t>
    </r>
    <r>
      <rPr>
        <sz val="11"/>
        <color theme="1"/>
        <rFont val="Calibri"/>
        <family val="2"/>
        <scheme val="minor"/>
      </rPr>
      <t xml:space="preserve"> schedule with pictures and words is displayed at the children's eye level</t>
    </r>
  </si>
  <si>
    <r>
      <t xml:space="preserve">c.  Alternating </t>
    </r>
    <r>
      <rPr>
        <i/>
        <u/>
        <sz val="11"/>
        <color theme="1"/>
        <rFont val="Calibri"/>
        <family val="2"/>
        <scheme val="minor"/>
      </rPr>
      <t>active times</t>
    </r>
    <r>
      <rPr>
        <sz val="11"/>
        <color theme="1"/>
        <rFont val="Calibri"/>
        <family val="2"/>
        <scheme val="minor"/>
      </rPr>
      <t xml:space="preserve"> and </t>
    </r>
    <r>
      <rPr>
        <i/>
        <u/>
        <sz val="11"/>
        <color theme="1"/>
        <rFont val="Calibri"/>
        <family val="2"/>
        <scheme val="minor"/>
      </rPr>
      <t>quiet times</t>
    </r>
    <r>
      <rPr>
        <sz val="11"/>
        <color theme="1"/>
        <rFont val="Calibri"/>
        <family val="2"/>
        <scheme val="minor"/>
      </rPr>
      <t xml:space="preserve"> are included</t>
    </r>
  </si>
  <si>
    <r>
      <t xml:space="preserve">d.  Opportunities for individual and </t>
    </r>
    <r>
      <rPr>
        <i/>
        <u/>
        <sz val="11"/>
        <color theme="1"/>
        <rFont val="Calibri"/>
        <family val="2"/>
        <scheme val="minor"/>
      </rPr>
      <t>large</t>
    </r>
    <r>
      <rPr>
        <sz val="11"/>
        <color theme="1"/>
        <rFont val="Calibri"/>
        <family val="2"/>
        <scheme val="minor"/>
      </rPr>
      <t xml:space="preserve">- and </t>
    </r>
    <r>
      <rPr>
        <i/>
        <u/>
        <sz val="11"/>
        <color theme="1"/>
        <rFont val="Calibri"/>
        <family val="2"/>
        <scheme val="minor"/>
      </rPr>
      <t>small-group</t>
    </r>
    <r>
      <rPr>
        <sz val="11"/>
        <color theme="1"/>
        <rFont val="Calibri"/>
        <family val="2"/>
        <scheme val="minor"/>
      </rPr>
      <t xml:space="preserve"> activities are included</t>
    </r>
  </si>
  <si>
    <r>
      <t>e.  Child-initiated and</t>
    </r>
    <r>
      <rPr>
        <i/>
        <u/>
        <sz val="11"/>
        <color theme="1"/>
        <rFont val="Calibri"/>
        <family val="2"/>
        <scheme val="minor"/>
      </rPr>
      <t xml:space="preserve"> teacher</t>
    </r>
    <r>
      <rPr>
        <sz val="11"/>
        <color theme="1"/>
        <rFont val="Calibri"/>
        <family val="2"/>
        <scheme val="minor"/>
      </rPr>
      <t>-planned activities</t>
    </r>
  </si>
  <si>
    <r>
      <t xml:space="preserve">f.  The daily schedule and weekly plans are flexable (e.g., the teacher extends </t>
    </r>
    <r>
      <rPr>
        <i/>
        <u/>
        <sz val="11"/>
        <color theme="1"/>
        <rFont val="Calibri"/>
        <family val="2"/>
        <scheme val="minor"/>
      </rPr>
      <t>choice time</t>
    </r>
    <r>
      <rPr>
        <sz val="11"/>
        <color theme="1"/>
        <rFont val="Calibri"/>
        <family val="2"/>
        <scheme val="minor"/>
      </rPr>
      <t xml:space="preserve"> when children are involved in elaborate play or shorten </t>
    </r>
    <r>
      <rPr>
        <i/>
        <u/>
        <sz val="11"/>
        <color theme="1"/>
        <rFont val="Calibri"/>
        <family val="2"/>
        <scheme val="minor"/>
      </rPr>
      <t>large-group</t>
    </r>
    <r>
      <rPr>
        <sz val="11"/>
        <color theme="1"/>
        <rFont val="Calibri"/>
        <family val="2"/>
        <scheme val="minor"/>
      </rPr>
      <t xml:space="preserve"> time when children become restless</t>
    </r>
  </si>
  <si>
    <r>
      <t xml:space="preserve">g.  One hour of </t>
    </r>
    <r>
      <rPr>
        <i/>
        <u/>
        <sz val="11"/>
        <color theme="1"/>
        <rFont val="Calibri"/>
        <family val="2"/>
        <scheme val="minor"/>
      </rPr>
      <t>choice time</t>
    </r>
    <r>
      <rPr>
        <sz val="11"/>
        <color theme="1"/>
        <rFont val="Calibri"/>
        <family val="2"/>
        <scheme val="minor"/>
      </rPr>
      <t xml:space="preserve">, exclusive of cleanup, is included in the morning and again in the afternoon for </t>
    </r>
    <r>
      <rPr>
        <i/>
        <u/>
        <sz val="11"/>
        <color theme="1"/>
        <rFont val="Calibri"/>
        <family val="2"/>
        <scheme val="minor"/>
      </rPr>
      <t>full day programs</t>
    </r>
    <r>
      <rPr>
        <sz val="11"/>
        <color theme="1"/>
        <rFont val="Calibri"/>
        <family val="2"/>
        <scheme val="minor"/>
      </rPr>
      <t xml:space="preserve"> (one hour of </t>
    </r>
    <r>
      <rPr>
        <i/>
        <sz val="11"/>
        <color theme="1"/>
        <rFont val="Calibri"/>
        <family val="2"/>
        <scheme val="minor"/>
      </rPr>
      <t>choice time</t>
    </r>
    <r>
      <rPr>
        <sz val="11"/>
        <color theme="1"/>
        <rFont val="Calibri"/>
        <family val="2"/>
        <scheme val="minor"/>
      </rPr>
      <t xml:space="preserve"> for</t>
    </r>
    <r>
      <rPr>
        <i/>
        <u/>
        <sz val="11"/>
        <color theme="1"/>
        <rFont val="Calibri"/>
        <family val="2"/>
        <scheme val="minor"/>
      </rPr>
      <t xml:space="preserve"> half-day programs</t>
    </r>
    <r>
      <rPr>
        <sz val="11"/>
        <color theme="1"/>
        <rFont val="Calibri"/>
        <family val="2"/>
        <scheme val="minor"/>
      </rPr>
      <t>)</t>
    </r>
  </si>
  <si>
    <r>
      <t xml:space="preserve">h.  At least 30-60 minutes are allocated daily for outdoor play in the morning and again in the afternoon for </t>
    </r>
    <r>
      <rPr>
        <i/>
        <u/>
        <sz val="11"/>
        <color theme="1"/>
        <rFont val="Calibri"/>
        <family val="2"/>
        <scheme val="minor"/>
      </rPr>
      <t>full-day programs</t>
    </r>
    <r>
      <rPr>
        <sz val="11"/>
        <color theme="1"/>
        <rFont val="Calibri"/>
        <family val="2"/>
        <scheme val="minor"/>
      </rPr>
      <t xml:space="preserve"> (weather permitting)</t>
    </r>
  </si>
  <si>
    <r>
      <t xml:space="preserve">i.  </t>
    </r>
    <r>
      <rPr>
        <i/>
        <u/>
        <sz val="11"/>
        <color theme="1"/>
        <rFont val="Calibri"/>
        <family val="2"/>
        <scheme val="minor"/>
      </rPr>
      <t>Studies</t>
    </r>
    <r>
      <rPr>
        <sz val="11"/>
        <color theme="1"/>
        <rFont val="Calibri"/>
        <family val="2"/>
        <scheme val="minor"/>
      </rPr>
      <t xml:space="preserve"> are reflected in weekly plans</t>
    </r>
  </si>
  <si>
    <t>7. Large and small-group activities are planned flexibly to  address the individual strengths, needs, and interests of children</t>
  </si>
  <si>
    <t>a.  Observes children's interest and engagement and adjusts group times accordinginly</t>
  </si>
  <si>
    <r>
      <t xml:space="preserve">b.  Uses planned, intentional, </t>
    </r>
    <r>
      <rPr>
        <i/>
        <u/>
        <sz val="11"/>
        <color theme="1"/>
        <rFont val="Calibri"/>
        <family val="2"/>
        <scheme val="minor"/>
      </rPr>
      <t>small-group settings</t>
    </r>
    <r>
      <rPr>
        <sz val="11"/>
        <color theme="1"/>
        <rFont val="Calibri"/>
        <family val="2"/>
        <scheme val="minor"/>
      </rPr>
      <t xml:space="preserve"> to meet particular intructional goals (e.g., to introduce a new concept or teach a specific skill</t>
    </r>
  </si>
  <si>
    <t xml:space="preserve">c.  Makes accomodations for children in interactive experiences </t>
  </si>
  <si>
    <r>
      <t xml:space="preserve">d.  Engages children in </t>
    </r>
    <r>
      <rPr>
        <i/>
        <u/>
        <sz val="11"/>
        <color theme="1"/>
        <rFont val="Calibri"/>
        <family val="2"/>
        <scheme val="minor"/>
      </rPr>
      <t>interactive experiences</t>
    </r>
    <r>
      <rPr>
        <sz val="11"/>
        <color theme="1"/>
        <rFont val="Calibri"/>
        <family val="2"/>
        <scheme val="minor"/>
      </rPr>
      <t xml:space="preserve"> (e.g., dicussions, cooperative games, </t>
    </r>
    <r>
      <rPr>
        <i/>
        <u/>
        <sz val="11"/>
        <color theme="1"/>
        <rFont val="Calibri"/>
        <family val="2"/>
        <scheme val="minor"/>
      </rPr>
      <t>story retellings</t>
    </r>
    <r>
      <rPr>
        <sz val="11"/>
        <color theme="1"/>
        <rFont val="Calibri"/>
        <family val="2"/>
        <scheme val="minor"/>
      </rPr>
      <t xml:space="preserve"> and dramatizations, cooking experiences, music and movement.</t>
    </r>
  </si>
  <si>
    <r>
      <t xml:space="preserve">e.  Uses flexible groupings so the size and make up of </t>
    </r>
    <r>
      <rPr>
        <i/>
        <u/>
        <sz val="11"/>
        <color theme="1"/>
        <rFont val="Calibri"/>
        <family val="2"/>
        <scheme val="minor"/>
      </rPr>
      <t>small groups</t>
    </r>
    <r>
      <rPr>
        <sz val="11"/>
        <color theme="1"/>
        <rFont val="Calibri"/>
        <family val="2"/>
        <scheme val="minor"/>
      </rPr>
      <t xml:space="preserve"> are not the same </t>
    </r>
  </si>
  <si>
    <r>
      <t xml:space="preserve">f.  Selects the </t>
    </r>
    <r>
      <rPr>
        <i/>
        <u/>
        <sz val="11"/>
        <color theme="1"/>
        <rFont val="Calibri"/>
        <family val="2"/>
        <scheme val="minor"/>
      </rPr>
      <t>setting</t>
    </r>
    <r>
      <rPr>
        <sz val="11"/>
        <color theme="1"/>
        <rFont val="Calibri"/>
        <family val="2"/>
        <scheme val="minor"/>
      </rPr>
      <t xml:space="preserve"> that is most appropriate for each experience (e.g. indoors vs. outdoors; </t>
    </r>
    <r>
      <rPr>
        <i/>
        <u/>
        <sz val="11"/>
        <color theme="1"/>
        <rFont val="Calibri"/>
        <family val="2"/>
        <scheme val="minor"/>
      </rPr>
      <t>small group</t>
    </r>
    <r>
      <rPr>
        <sz val="11"/>
        <color theme="1"/>
        <rFont val="Calibri"/>
        <family val="2"/>
        <scheme val="minor"/>
      </rPr>
      <t xml:space="preserve"> vs. </t>
    </r>
    <r>
      <rPr>
        <i/>
        <u/>
        <sz val="11"/>
        <color theme="1"/>
        <rFont val="Calibri"/>
        <family val="2"/>
        <scheme val="minor"/>
      </rPr>
      <t>large group</t>
    </r>
    <r>
      <rPr>
        <sz val="11"/>
        <color theme="1"/>
        <rFont val="Calibri"/>
        <family val="2"/>
        <scheme val="minor"/>
      </rPr>
      <t>)</t>
    </r>
  </si>
  <si>
    <t>8. Transitions between activities are smooth and used as opportunities to teach skills and concepts.</t>
  </si>
  <si>
    <t>a.  Gives notice before cleanup time or transitioning to other activites</t>
  </si>
  <si>
    <r>
      <t xml:space="preserve">b.  Minimizes </t>
    </r>
    <r>
      <rPr>
        <i/>
        <u/>
        <sz val="11"/>
        <color theme="1"/>
        <rFont val="Calibri"/>
        <family val="2"/>
        <scheme val="minor"/>
      </rPr>
      <t>wait time</t>
    </r>
  </si>
  <si>
    <t>c.  Has materials ready for the next activity</t>
  </si>
  <si>
    <r>
      <t xml:space="preserve">d.  Minimizes the number of </t>
    </r>
    <r>
      <rPr>
        <i/>
        <u/>
        <sz val="11"/>
        <color theme="1"/>
        <rFont val="Calibri"/>
        <family val="2"/>
        <scheme val="minor"/>
      </rPr>
      <t>transitions</t>
    </r>
    <r>
      <rPr>
        <sz val="11"/>
        <color theme="1"/>
        <rFont val="Calibri"/>
        <family val="2"/>
        <scheme val="minor"/>
      </rPr>
      <t xml:space="preserve"> throughout the day</t>
    </r>
  </si>
  <si>
    <r>
      <t xml:space="preserve">e. Transitions children individually and in </t>
    </r>
    <r>
      <rPr>
        <i/>
        <u/>
        <sz val="11"/>
        <color theme="1"/>
        <rFont val="Calibri"/>
        <family val="2"/>
        <scheme val="minor"/>
      </rPr>
      <t>small groups</t>
    </r>
    <r>
      <rPr>
        <sz val="11"/>
        <color theme="1"/>
        <rFont val="Calibri"/>
        <family val="2"/>
        <scheme val="minor"/>
      </rPr>
      <t xml:space="preserve"> as much as possible</t>
    </r>
  </si>
  <si>
    <r>
      <t xml:space="preserve">f.  Uses </t>
    </r>
    <r>
      <rPr>
        <i/>
        <u/>
        <sz val="11"/>
        <color theme="1"/>
        <rFont val="Calibri"/>
        <family val="2"/>
        <scheme val="minor"/>
      </rPr>
      <t>transitions</t>
    </r>
    <r>
      <rPr>
        <sz val="11"/>
        <color theme="1"/>
        <rFont val="Calibri"/>
        <family val="2"/>
        <scheme val="minor"/>
      </rPr>
      <t xml:space="preserve"> as learning opportinities</t>
    </r>
  </si>
  <si>
    <t>Weighted
total</t>
  </si>
  <si>
    <t>Scheduled</t>
  </si>
  <si>
    <t>Actual</t>
  </si>
  <si>
    <t>Classroom</t>
  </si>
  <si>
    <t>Completed by:</t>
  </si>
  <si>
    <t>c.  Books are included in at least five different interest areas</t>
  </si>
  <si>
    <t>2.  Follows guidance in the Teaching Guides regularly and makes adjustments when appropriate</t>
  </si>
  <si>
    <t>Average</t>
  </si>
  <si>
    <t>y</t>
  </si>
  <si>
    <t>Part 1</t>
  </si>
  <si>
    <t>Percent of indicators</t>
  </si>
  <si>
    <t>Evidence
Score</t>
  </si>
  <si>
    <t>Evidence
Rating</t>
  </si>
  <si>
    <t>All</t>
  </si>
  <si>
    <t>Responsible Party</t>
  </si>
  <si>
    <t>Fidelity</t>
  </si>
  <si>
    <t>Physical environment</t>
  </si>
  <si>
    <t>Weighted 
total</t>
  </si>
  <si>
    <t>weighted x2=</t>
  </si>
  <si>
    <t>Assessment</t>
  </si>
  <si>
    <t>Part II subscore</t>
  </si>
  <si>
    <t>Teacher-Child Interactions</t>
  </si>
  <si>
    <r>
      <t xml:space="preserve"> 9. The</t>
    </r>
    <r>
      <rPr>
        <b/>
        <i/>
        <sz val="11"/>
        <color theme="1"/>
        <rFont val="Calibri"/>
        <family val="2"/>
        <scheme val="minor"/>
      </rPr>
      <t xml:space="preserve"> Teacher </t>
    </r>
    <r>
      <rPr>
        <b/>
        <sz val="11"/>
        <color theme="1"/>
        <rFont val="Calibri"/>
        <family val="2"/>
        <scheme val="minor"/>
      </rPr>
      <t xml:space="preserve">establishes a </t>
    </r>
    <r>
      <rPr>
        <b/>
        <i/>
        <u/>
        <sz val="11"/>
        <color theme="1"/>
        <rFont val="Calibri"/>
        <family val="2"/>
        <scheme val="minor"/>
      </rPr>
      <t>positive classroom climate .</t>
    </r>
  </si>
  <si>
    <t>a.  Maintains a nurturing and positive affect (e.g., smiles, laughs, hugs, holds hands, usses a calm voice, shows enthusiasm.)</t>
  </si>
  <si>
    <t>b. Gives encouragement and positive feedback about children's interests, needs, efforts, and/or accomplishments.</t>
  </si>
  <si>
    <t>c. Listens attentively to what each child says and responds respectfully.</t>
  </si>
  <si>
    <t>d.  Engages in positive conversations (back-and-forth exchanges) with children.</t>
  </si>
  <si>
    <t>e.  Demonstrates warmth and respect toward children (e.g., listens when they talk, positions self at children's eye level, treats children fairly).</t>
  </si>
  <si>
    <t>f.  Show sensitivity to children's feelings.</t>
  </si>
  <si>
    <r>
      <t xml:space="preserve">g.  Promotes a sense of </t>
    </r>
    <r>
      <rPr>
        <i/>
        <u/>
        <sz val="11"/>
        <color theme="1"/>
        <rFont val="Calibri"/>
        <family val="2"/>
        <scheme val="minor"/>
      </rPr>
      <t>classroom community</t>
    </r>
    <r>
      <rPr>
        <sz val="11"/>
        <color theme="1"/>
        <rFont val="Calibri"/>
        <family val="2"/>
        <scheme val="minor"/>
      </rPr>
      <t>.</t>
    </r>
  </si>
  <si>
    <t>h.  Helps children make and keep friends (e.g. through discussions and stories about making friends, by pairing children to work on a task, by coaching children on how to enter groups).</t>
  </si>
  <si>
    <t>i.  Refrains from negative interations (e.g., yelling demeaning comments, harsh tone, threatening language, negative body language, physical control).</t>
  </si>
  <si>
    <t>10. The teacher guides children's behaviour in positive, effective way.</t>
  </si>
  <si>
    <t>a.  Establishes a few rules and states them positively (e.g., says "Be safe. Walk in the classroom," instead of saying, "Don't run.")</t>
  </si>
  <si>
    <t>b. Teaches (or has taught) children procedures, routines, and rules and implements them consistently (e.g., children know what is expected and follow procedures)</t>
  </si>
  <si>
    <t>c. States expectations clearly in a positive way (e.g., says "It's time to put the trucks on the shelf")</t>
  </si>
  <si>
    <t>d. Teaches children skills for solving social problems (e.g., listening to each point of view, generating ideas, negotiating, trying solutions.</t>
  </si>
  <si>
    <t>e.  Uses positive guidance when responding to challenging behaviours (e.g. redirects children from unacceptable behaviour).</t>
  </si>
  <si>
    <t>f.  Attends to challenging behaviours quickly and avoids letting them escalate.</t>
  </si>
  <si>
    <t>g.  Encourages children to seek help and communicate their needs.</t>
  </si>
  <si>
    <t>h.  Helps children recognize and manage their own feeling and interpret the emotional cues of others.</t>
  </si>
  <si>
    <t>i.  Positions self for good visual supervision, even when working with individuals or small groups (e.g. sits or stands facing most of the children, visually scans the room, look toward loud or unusual sounds or cries, moves around the room as need</t>
  </si>
  <si>
    <t>11. The teacher uses effective strategies for guiding childen's learning.</t>
  </si>
  <si>
    <t>a.  Helps children make choices.</t>
  </si>
  <si>
    <t>b.  Circulates throughout the room and interects with children to address their strengths, needs, and interests.</t>
  </si>
  <si>
    <t>c. Adapts and individualizes instruction to include all children.</t>
  </si>
  <si>
    <t>d.  Talks with children about their work to extend their thinking and build vocabulary.</t>
  </si>
  <si>
    <t>e.  Listens to what children's thoughts and idea by making statements or asking open-ended questions that help children explain, predict, apply knowledge, evaluate, consider consequences, or clarify.</t>
  </si>
  <si>
    <r>
      <t xml:space="preserve">f.  Responds to the children's thoughts indeas by making statements or asking </t>
    </r>
    <r>
      <rPr>
        <i/>
        <u/>
        <sz val="11"/>
        <color theme="1"/>
        <rFont val="Calibri"/>
        <family val="2"/>
        <scheme val="minor"/>
      </rPr>
      <t xml:space="preserve">open-ended </t>
    </r>
    <r>
      <rPr>
        <sz val="11"/>
        <color theme="1"/>
        <rFont val="Calibri"/>
        <family val="2"/>
        <scheme val="minor"/>
      </rPr>
      <t>questions that help children explain, predict, appy knowledge, evaluate, consider consequences, or clarify.</t>
    </r>
  </si>
  <si>
    <t>g. Makes suggestions to extend childrens play ideas (e.g., "I see you built a roadfor the cars. What happens when the cars run out of gas?").</t>
  </si>
  <si>
    <t>h.  Encourages creative and imaginative thinking.</t>
  </si>
  <si>
    <t>i.  Gives positive feedback and encourages children's efforts and accomplishments.</t>
  </si>
  <si>
    <t>j.  Helps children connect new knowledge to what they already know.</t>
  </si>
  <si>
    <t>k. Uses a range of teaching strategies: observes, acknowledges, and describes children's learning.</t>
  </si>
  <si>
    <t>l.  Gives information to expand children's knowledge base.</t>
  </si>
  <si>
    <t>m.  Uses "self-talk" to describe actions (e.g., "I'm going to hold the book like this so all of you can see it," or, "I think I'll make a list so I can remember what to bring").</t>
  </si>
  <si>
    <t>12. Teaching assistant(s) interact(s) with children in positive ways that support development and learning.</t>
  </si>
  <si>
    <t>a.  Shows affection and caring.</t>
  </si>
  <si>
    <t>b.  Speaks with children respectfully.</t>
  </si>
  <si>
    <t>c.  Listens attentively and responds appropriately to what children say.</t>
  </si>
  <si>
    <t>d.  Guides children's behaviour in positive ways.</t>
  </si>
  <si>
    <t>e.  Interacts with individuals and groups in ways that support curricular objectives.</t>
  </si>
  <si>
    <t>f.  Shows awareness of what is going on in other parts of the classroom.</t>
  </si>
  <si>
    <t>13.  The teacher effectively promotes the English language acquisition of children who are English- and dual-language learners.</t>
  </si>
  <si>
    <t xml:space="preserve">Please Select </t>
  </si>
  <si>
    <r>
      <t xml:space="preserve">a.  Uses gestures and other </t>
    </r>
    <r>
      <rPr>
        <i/>
        <u/>
        <sz val="11"/>
        <color theme="1"/>
        <rFont val="Calibri"/>
        <family val="2"/>
        <scheme val="minor"/>
      </rPr>
      <t>visual cues</t>
    </r>
    <r>
      <rPr>
        <sz val="11"/>
        <color theme="1"/>
        <rFont val="Calibri"/>
        <family val="2"/>
        <scheme val="minor"/>
      </rPr>
      <t xml:space="preserve"> when speaking.</t>
    </r>
  </si>
  <si>
    <t>b.  Repeats words and phrases.</t>
  </si>
  <si>
    <t>c.  Speaks slowly.</t>
  </si>
  <si>
    <t>d.  Gives children ample time to respond.</t>
  </si>
  <si>
    <t>e.  Accepts children's use of English and/or their home languages.</t>
  </si>
  <si>
    <t>f.  Pairs English-speaking children with children who are dual-language learners for some activities, intentionally</t>
  </si>
  <si>
    <t>g.  Reads books in English with repetative text, rhyme, and simple plots.</t>
  </si>
  <si>
    <r>
      <t xml:space="preserve">h.  Reads to children in </t>
    </r>
    <r>
      <rPr>
        <i/>
        <u/>
        <sz val="11"/>
        <color theme="1"/>
        <rFont val="Calibri"/>
        <family val="2"/>
        <scheme val="minor"/>
      </rPr>
      <t>small groups</t>
    </r>
    <r>
      <rPr>
        <sz val="11"/>
        <color theme="1"/>
        <rFont val="Calibri"/>
        <family val="2"/>
        <scheme val="minor"/>
      </rPr>
      <t xml:space="preserve"> and individually.</t>
    </r>
  </si>
  <si>
    <t xml:space="preserve">14.  The teacher uses both child-initiated and teacher-planned experiences to effectively guide children's language and literacy learning. </t>
  </si>
  <si>
    <t xml:space="preserve">a.  Asks questions, models correct grammar, and introduces new vocabulary, including words that are not part of </t>
  </si>
  <si>
    <r>
      <t xml:space="preserve">b.  Uses songs, stories, games, and rhymes that </t>
    </r>
    <r>
      <rPr>
        <i/>
        <u/>
        <sz val="11"/>
        <color theme="1"/>
        <rFont val="Calibri"/>
        <family val="2"/>
        <scheme val="minor"/>
      </rPr>
      <t>play with language.</t>
    </r>
  </si>
  <si>
    <r>
      <t xml:space="preserve">c.  Promotes </t>
    </r>
    <r>
      <rPr>
        <i/>
        <u/>
        <sz val="11"/>
        <color theme="1"/>
        <rFont val="Calibri"/>
        <family val="2"/>
        <scheme val="minor"/>
      </rPr>
      <t>phonological awareness</t>
    </r>
    <r>
      <rPr>
        <sz val="11"/>
        <color theme="1"/>
        <rFont val="Calibri"/>
        <family val="2"/>
        <scheme val="minor"/>
      </rPr>
      <t xml:space="preserve"> by drawing children's attention to the sounds of language.</t>
    </r>
  </si>
  <si>
    <r>
      <t xml:space="preserve">d. Reads to individuals and to </t>
    </r>
    <r>
      <rPr>
        <i/>
        <u/>
        <sz val="11"/>
        <color theme="1"/>
        <rFont val="Calibri"/>
        <family val="2"/>
        <scheme val="minor"/>
      </rPr>
      <t>large</t>
    </r>
    <r>
      <rPr>
        <sz val="11"/>
        <color theme="1"/>
        <rFont val="Calibri"/>
        <family val="2"/>
        <scheme val="minor"/>
      </rPr>
      <t xml:space="preserve"> and </t>
    </r>
    <r>
      <rPr>
        <i/>
        <u/>
        <sz val="11"/>
        <color theme="1"/>
        <rFont val="Calibri"/>
        <family val="2"/>
        <scheme val="minor"/>
      </rPr>
      <t>small groups</t>
    </r>
    <r>
      <rPr>
        <sz val="11"/>
        <color theme="1"/>
        <rFont val="Calibri"/>
        <family val="2"/>
        <scheme val="minor"/>
      </rPr>
      <t xml:space="preserve"> of children at least 2-3 times daily.</t>
    </r>
  </si>
  <si>
    <r>
      <t xml:space="preserve">e.  Engages children in </t>
    </r>
    <r>
      <rPr>
        <i/>
        <u/>
        <sz val="11"/>
        <color theme="1"/>
        <rFont val="Calibri"/>
        <family val="2"/>
        <scheme val="minor"/>
      </rPr>
      <t>retelling</t>
    </r>
    <r>
      <rPr>
        <sz val="11"/>
        <color theme="1"/>
        <rFont val="Calibri"/>
        <family val="2"/>
        <scheme val="minor"/>
      </rPr>
      <t xml:space="preserve"> or dramatizing a story</t>
    </r>
  </si>
  <si>
    <r>
      <t xml:space="preserve">f.  Draws children's attention to </t>
    </r>
    <r>
      <rPr>
        <i/>
        <u/>
        <sz val="11"/>
        <color theme="1"/>
        <rFont val="Calibri"/>
        <family val="2"/>
        <scheme val="minor"/>
      </rPr>
      <t>concepts of print</t>
    </r>
    <r>
      <rPr>
        <sz val="11"/>
        <color theme="1"/>
        <rFont val="Calibri"/>
        <family val="2"/>
        <scheme val="minor"/>
      </rPr>
      <t xml:space="preserve"> and </t>
    </r>
    <r>
      <rPr>
        <i/>
        <u/>
        <sz val="11"/>
        <color theme="1"/>
        <rFont val="Calibri"/>
        <family val="2"/>
        <scheme val="minor"/>
      </rPr>
      <t>book concepts</t>
    </r>
    <r>
      <rPr>
        <sz val="11"/>
        <color theme="1"/>
        <rFont val="Calibri"/>
        <family val="2"/>
        <scheme val="minor"/>
      </rPr>
      <t>.</t>
    </r>
  </si>
  <si>
    <r>
      <t xml:space="preserve">g.  Draws children's attention to letters, words, and letter-sound associations; encourages </t>
    </r>
    <r>
      <rPr>
        <i/>
        <u/>
        <sz val="11"/>
        <color theme="1"/>
        <rFont val="Calibri"/>
        <family val="2"/>
        <scheme val="minor"/>
      </rPr>
      <t>sensory exploration of the alphabet.</t>
    </r>
  </si>
  <si>
    <t xml:space="preserve">h.  Encourages children to write. </t>
  </si>
  <si>
    <r>
      <t xml:space="preserve">i.  Engages children in </t>
    </r>
    <r>
      <rPr>
        <i/>
        <u/>
        <sz val="11"/>
        <color theme="1"/>
        <rFont val="Calibri"/>
        <family val="2"/>
        <scheme val="minor"/>
      </rPr>
      <t>shared writing</t>
    </r>
    <r>
      <rPr>
        <sz val="11"/>
        <color theme="1"/>
        <rFont val="Calibri"/>
        <family val="2"/>
        <scheme val="minor"/>
      </rPr>
      <t xml:space="preserve"> (e.g., experience charts and dictation).</t>
    </r>
  </si>
  <si>
    <r>
      <t xml:space="preserve">15.  The </t>
    </r>
    <r>
      <rPr>
        <b/>
        <i/>
        <u/>
        <sz val="11"/>
        <color theme="1"/>
        <rFont val="Calibri"/>
        <family val="2"/>
        <scheme val="minor"/>
      </rPr>
      <t>teacher</t>
    </r>
    <r>
      <rPr>
        <b/>
        <sz val="11"/>
        <color theme="1"/>
        <rFont val="Calibri"/>
        <family val="2"/>
        <scheme val="minor"/>
      </rPr>
      <t xml:space="preserve"> uses both child-initiated and teacher-planned experiences to actively introduce mathematical concepts</t>
    </r>
  </si>
  <si>
    <t>a.  Plans mathmatics experiences intentially.</t>
  </si>
  <si>
    <t>b.  Encourages children to communicate and/or represent their mathmatical thinking.</t>
  </si>
  <si>
    <t>c.  Encourages children to communicate and/or represent their mathematical thinking.</t>
  </si>
  <si>
    <t>d.  Interacts with children to support their understanding of a)</t>
  </si>
  <si>
    <t>e.  Supports children's use of mathematical process skills (problem solving, reasoning, communication, conncctions, and representation).</t>
  </si>
  <si>
    <r>
      <t xml:space="preserve">16. The </t>
    </r>
    <r>
      <rPr>
        <b/>
        <i/>
        <u/>
        <sz val="11"/>
        <color theme="1"/>
        <rFont val="Calibri"/>
        <family val="2"/>
        <scheme val="minor"/>
      </rPr>
      <t>teacher</t>
    </r>
    <r>
      <rPr>
        <b/>
        <sz val="11"/>
        <color theme="1"/>
        <rFont val="Calibri"/>
        <family val="2"/>
        <scheme val="minor"/>
      </rPr>
      <t xml:space="preserve"> offers opportunities for children to learn concepts, processes, and skills in other content areas: science, social studies, the arts, and technology.</t>
    </r>
  </si>
  <si>
    <t>a.  Provides books and assists children in locating information</t>
  </si>
  <si>
    <t>b.  Encourages children to investigate, observe, explore, make predictions, experiment, reflect, describe, categorize, and record findings in life science, and Earth and the environment.</t>
  </si>
  <si>
    <t>c.  Provides opportunities for children to learn about people and places.</t>
  </si>
  <si>
    <t>d.  Privides opportunities for both planned and spontaneous exploration of the arts (e.g., visual arts, music, drama, dance and movement.)</t>
  </si>
  <si>
    <t>e.  Shows children how to use technology and tools responsibly and safely.</t>
  </si>
  <si>
    <r>
      <t xml:space="preserve">17. The </t>
    </r>
    <r>
      <rPr>
        <b/>
        <i/>
        <u/>
        <sz val="11"/>
        <color theme="1"/>
        <rFont val="Calibri"/>
        <family val="2"/>
        <scheme val="minor"/>
      </rPr>
      <t>teacher</t>
    </r>
    <r>
      <rPr>
        <b/>
        <sz val="11"/>
        <color theme="1"/>
        <rFont val="Calibri"/>
        <family val="2"/>
        <scheme val="minor"/>
      </rPr>
      <t xml:space="preserve"> implements </t>
    </r>
    <r>
      <rPr>
        <b/>
        <i/>
        <u/>
        <sz val="11"/>
        <color theme="1"/>
        <rFont val="Calibri"/>
        <family val="2"/>
        <scheme val="minor"/>
      </rPr>
      <t>studies</t>
    </r>
    <r>
      <rPr>
        <b/>
        <sz val="11"/>
        <color theme="1"/>
        <rFont val="Calibri"/>
        <family val="2"/>
        <scheme val="minor"/>
      </rPr>
      <t xml:space="preserve"> to help children actively investgate a meaningful topic over time and find answers to their questions.</t>
    </r>
  </si>
  <si>
    <t>a.  Offers opportunities for in-depth exploration of a topic over time.</t>
  </si>
  <si>
    <t>b. Selects topics that are related to children's interests and prior experiences.</t>
  </si>
  <si>
    <r>
      <t xml:space="preserve">c.  Includes topics that are more </t>
    </r>
    <r>
      <rPr>
        <i/>
        <u/>
        <sz val="11"/>
        <color theme="1"/>
        <rFont val="Calibri"/>
        <family val="2"/>
        <scheme val="minor"/>
      </rPr>
      <t>concrete</t>
    </r>
    <r>
      <rPr>
        <sz val="11"/>
        <color theme="1"/>
        <rFont val="Calibri"/>
        <family val="2"/>
        <scheme val="minor"/>
      </rPr>
      <t xml:space="preserve"> than </t>
    </r>
    <r>
      <rPr>
        <i/>
        <u/>
        <sz val="11"/>
        <color theme="1"/>
        <rFont val="Calibri"/>
        <family val="2"/>
        <scheme val="minor"/>
      </rPr>
      <t>abstract</t>
    </r>
    <r>
      <rPr>
        <sz val="11"/>
        <color theme="1"/>
        <rFont val="Calibri"/>
        <family val="2"/>
        <scheme val="minor"/>
      </rPr>
      <t>.</t>
    </r>
  </si>
  <si>
    <t>d.  Provides many firsthand, direct experiences with real objects for children to manipulate and explore.</t>
  </si>
  <si>
    <t>e. Provides resources and artifacts related to the topic.</t>
  </si>
  <si>
    <r>
      <t>f.  Displays documentation related to the</t>
    </r>
    <r>
      <rPr>
        <i/>
        <u/>
        <sz val="11"/>
        <color theme="1"/>
        <rFont val="Calibri"/>
        <family val="2"/>
        <scheme val="minor"/>
      </rPr>
      <t xml:space="preserve"> study</t>
    </r>
    <r>
      <rPr>
        <sz val="11"/>
        <color theme="1"/>
        <rFont val="Calibri"/>
        <family val="2"/>
        <scheme val="minor"/>
      </rPr>
      <t>.</t>
    </r>
  </si>
  <si>
    <r>
      <t>g. Uses</t>
    </r>
    <r>
      <rPr>
        <i/>
        <u/>
        <sz val="11"/>
        <color theme="1"/>
        <rFont val="Calibri"/>
        <family val="2"/>
        <scheme val="minor"/>
      </rPr>
      <t xml:space="preserve"> studies</t>
    </r>
    <r>
      <rPr>
        <sz val="11"/>
        <color theme="1"/>
        <rFont val="Calibri"/>
        <family val="2"/>
        <scheme val="minor"/>
      </rPr>
      <t xml:space="preserve"> to integrate learning in the content areas.</t>
    </r>
  </si>
  <si>
    <r>
      <t xml:space="preserve">18. The </t>
    </r>
    <r>
      <rPr>
        <b/>
        <i/>
        <u/>
        <sz val="11"/>
        <color theme="1"/>
        <rFont val="Calibri"/>
        <family val="2"/>
        <scheme val="minor"/>
      </rPr>
      <t>teacher</t>
    </r>
    <r>
      <rPr>
        <b/>
        <sz val="11"/>
        <color theme="1"/>
        <rFont val="Calibri"/>
        <family val="2"/>
        <scheme val="minor"/>
      </rPr>
      <t xml:space="preserve"> establishes a meaningful partnerhsip with famileis too support each child's healthy development and learning.</t>
    </r>
  </si>
  <si>
    <t>a.  Uses a system for frequent and regular communication (daily or weekly) with families.</t>
  </si>
  <si>
    <t>b.  Greets family members personally.</t>
  </si>
  <si>
    <t>c.  Uses informal contacts to exchange information with each child's family and to coordinate plans and approaches</t>
  </si>
  <si>
    <r>
      <t xml:space="preserve">d. Involves family members in </t>
    </r>
    <r>
      <rPr>
        <i/>
        <u/>
        <sz val="11"/>
        <color theme="1"/>
        <rFont val="Calibri"/>
        <family val="2"/>
        <scheme val="minor"/>
      </rPr>
      <t>studies</t>
    </r>
    <r>
      <rPr>
        <sz val="11"/>
        <color theme="1"/>
        <rFont val="Calibri"/>
        <family val="2"/>
        <scheme val="minor"/>
      </rPr>
      <t xml:space="preserve"> and/or in other meaningful ways.</t>
    </r>
  </si>
  <si>
    <t>e.  Conducts family conferences or home visits to share information, dicuss progress, and plan next steps.</t>
  </si>
  <si>
    <r>
      <t>19.  The</t>
    </r>
    <r>
      <rPr>
        <b/>
        <i/>
        <u/>
        <sz val="11"/>
        <color theme="1"/>
        <rFont val="Calibri"/>
        <family val="2"/>
        <scheme val="minor"/>
      </rPr>
      <t xml:space="preserve"> teacher</t>
    </r>
    <r>
      <rPr>
        <b/>
        <sz val="11"/>
        <color theme="1"/>
        <rFont val="Calibri"/>
        <family val="2"/>
        <scheme val="minor"/>
      </rPr>
      <t xml:space="preserve"> uses ongoing, authentic, observation-based asessment to follow children's progress, guide planning and instruction, and communicate with others.</t>
    </r>
  </si>
  <si>
    <t>a.  Uses a system for colocting and managing assessment information.</t>
  </si>
  <si>
    <t xml:space="preserve">b. Conducts focused observations. </t>
  </si>
  <si>
    <t>c.  Writes observation notes that are dated, objective, and factual.</t>
  </si>
  <si>
    <t>d.  Encourages families to share observations of their children's development and learning.</t>
  </si>
  <si>
    <t>e.  Collects and dates samples of children's work over time as evidnece of progress (e.g., writings, drawings, storyy dictations, photos of block constructions)</t>
  </si>
  <si>
    <t>f. Analyzes documentation by relating it to learning objectives.</t>
  </si>
  <si>
    <t>g.  Uses assessment information to shape interactions with children and to plan experiences.</t>
  </si>
  <si>
    <t>Class 1</t>
  </si>
  <si>
    <t>Class 2</t>
  </si>
  <si>
    <t>Class 3</t>
  </si>
  <si>
    <t>Class 4</t>
  </si>
  <si>
    <t>Class 5</t>
  </si>
  <si>
    <t>Class 6</t>
  </si>
  <si>
    <t>Class 7</t>
  </si>
  <si>
    <t>Class 8</t>
  </si>
  <si>
    <t>Class 9</t>
  </si>
  <si>
    <t>Class 10</t>
  </si>
  <si>
    <t>Class 11</t>
  </si>
  <si>
    <t>Class 12</t>
  </si>
  <si>
    <t>Class 13</t>
  </si>
  <si>
    <t>Class 14</t>
  </si>
  <si>
    <t>Class 15</t>
  </si>
  <si>
    <t>Class 16</t>
  </si>
  <si>
    <t>n</t>
  </si>
  <si>
    <t xml:space="preserve">2. Interest areas </t>
  </si>
  <si>
    <t>1. The classroom is organized</t>
  </si>
  <si>
    <t xml:space="preserve">3. The materials, furnishings, </t>
  </si>
  <si>
    <t>4.  Reflects the language(s)</t>
  </si>
  <si>
    <t>5. Healthy, safe and clean.</t>
  </si>
  <si>
    <t>The Fidelity Tool  Teacher Checklist</t>
  </si>
  <si>
    <t>Password: Fidelity</t>
  </si>
  <si>
    <t>*The Creative Curriculum for Infants, Toddlers &amp; Twos and GOLD*</t>
  </si>
  <si>
    <t>Whenever</t>
  </si>
  <si>
    <t>Any</t>
  </si>
  <si>
    <t>Whoever</t>
  </si>
  <si>
    <t>Part 1: Implementation of the Creative Curriculum for Infants, Toddlers &amp; Twos: Daily Resources</t>
  </si>
  <si>
    <t>1. The teacher uses Intentional Teaching cards for teacher-guided routines and experiences and to individualize teaching and caregiving</t>
  </si>
  <si>
    <t>Sum of Indicators</t>
  </si>
  <si>
    <t>% of indicators</t>
  </si>
  <si>
    <t>Fidelity level</t>
  </si>
  <si>
    <t xml:space="preserve">
Use</t>
  </si>
  <si>
    <t xml:space="preserve">
Physical 
environment</t>
  </si>
  <si>
    <t>a.  Has needed materials readily available.</t>
  </si>
  <si>
    <t xml:space="preserve">b.  Follows guidance on Intentional Teaching cards regularly and makes adjustment </t>
  </si>
  <si>
    <t>Teacher-Child 
interactions</t>
  </si>
  <si>
    <t>c.  Makes adaptations for English- or dual- language learners and for children with special needs</t>
  </si>
  <si>
    <t>d.  Individualizes teaching and caregiving by using teaching sequences.</t>
  </si>
  <si>
    <t>Assessments</t>
  </si>
  <si>
    <t>Part 2 subscore</t>
  </si>
  <si>
    <t>2. The teacher uses Mighty Minutes effectively to foster relationships and support development and learning during brief moments in routines and experiences.</t>
  </si>
  <si>
    <t>Overall</t>
  </si>
  <si>
    <t>Fidelity score</t>
  </si>
  <si>
    <t>a.  Uses Mighty Minutes flexibly throughout the day (e.g. when a toddler needs extra time during toileting, when an infant is overly tired and struggles to fall asleep, etc.)</t>
  </si>
  <si>
    <t>b.  Plans for Mighty Minutes activities.</t>
  </si>
  <si>
    <t>c.  Is knowledgeable and comfortable with words to songs, chants, and rhymes.</t>
  </si>
  <si>
    <t>d.  Follows appropriate guidance on Mighty Minutes cards.</t>
  </si>
  <si>
    <t>3. The teacher follows guidance on Book Conversion Cards related to Highlights Hello</t>
  </si>
  <si>
    <t>a.  Reads Highlights Hellos flexibly.</t>
  </si>
  <si>
    <t>b.  Introduces Highlights Hello by showing the front cover and talking about the illustrations.</t>
  </si>
  <si>
    <t>c.  Follows guidance on Book Conversation Cards regularly and makes adjustments when appropriate.</t>
  </si>
  <si>
    <t>d. Refers to the Book Conversation Cards guidance for subsequent readings.</t>
  </si>
  <si>
    <t>Part II. Implementation of the Creative Curriculum for Infants, Toddlers &amp; Twos: The Foundation</t>
  </si>
  <si>
    <t>The Physical Environment</t>
  </si>
  <si>
    <t>1. The classroom is organized to provide a responsive environment that addresses the needs and growing abilities of young children</t>
  </si>
  <si>
    <t>a.  Classroom areas are conveniently located and organized to accommodate routines.</t>
  </si>
  <si>
    <t>b.  Classroom areas for experiences provide space for children to move safely and include defined, protected spaces as well as clear pathways for moving around the room.</t>
  </si>
  <si>
    <t>c.  Spaces and materials are age appropriate and updated to accommodate children's developmental needs, abilities and interests.</t>
  </si>
  <si>
    <t>d.  Classroom areas are arranged in such a way that noisier play areas and materials are located away from relatively quiet areas.</t>
  </si>
  <si>
    <t>e.  The classroom environment includes comfortable places for adults.</t>
  </si>
  <si>
    <t>f.  The classroom is arranged so that all children can be seen at all times with no areas obstructed from view.</t>
  </si>
  <si>
    <t>g.  Classroom areas are comfortable and designed to welcome families (e.g. a comfortable chair for sharing stories with a child during hellos and good-byes, a bulletin board for frequent family communications, and a shelf with a sign-in sheet and other family materials, etc.)</t>
  </si>
  <si>
    <t>h.  Materials for children's use are labeled with pictures and words and stored on low, open shelves where the children can reach them easily.</t>
  </si>
  <si>
    <t>i.  Materials are mounted on the wall at varying heights for children to explore (e.g., unbreakable mirrors, pictures, boards with various textures, etc.)</t>
  </si>
  <si>
    <t>j.  Physical modifications are made to accommodate children's special requirements when appropriate</t>
  </si>
  <si>
    <t>k.  Classroom clutter does not interfere with routines and experiences (e.g. tops of shelves and counters are organized and only have necessary items on them, storage space in the classroom is used efficiently, and miscellaneous materials are organized and put away throughout the day).</t>
  </si>
  <si>
    <t>2. Classroom areas for routines support consistent and responsive care.</t>
  </si>
  <si>
    <t>a.  The hellos and goodbyes area includes photo of children and families, including photos of families in the classroom setting, as well as quiet, comfortable place for saying goodbye and supporting children during their transition to the classroom.</t>
  </si>
  <si>
    <t>b.  The hellos and goodbyes area includes objects or materials for children to explore when they enter the room.</t>
  </si>
  <si>
    <t>c.  The diapering and toileting area has materials to keep the area safe and sanitary, including easily reachable materials, non porous changing surfaces, hand-free diaper can for diapering, and child-sized toilets for toileting and sinks for washing hands and equipment to prevent adult back injuries. (e.eg. changing surface at an appropriate height and step-up stairs for older children).</t>
  </si>
  <si>
    <t>d. The eating and mealtimes area is separated from the diapering and toileting area and includes comfortable sating for children and adults: appropriately-sized tables and chairs; and plates and utensil that are unbreakable, safe, and easy to handle.</t>
  </si>
  <si>
    <t>e.  The sleeping and naptime are is a peaceful space that limits light and noise stimulation and includes a crib, cot or mat for each child, placed in the same place each day, as well as naptime supplies stored nearby.</t>
  </si>
  <si>
    <t>f.  The getting dressed area includes labeled, individual storage for each child's belongings that is easily accessible for teachers and families.</t>
  </si>
  <si>
    <t>3. Classroom areas for learning experiences support children's development and learning.</t>
  </si>
  <si>
    <t xml:space="preserve">a.  The playing with toys area includes duplicates of the most often used toys; materials that children can explore with all of their senses </t>
  </si>
  <si>
    <t>b. The imitating and pretending area includes materials that encourage sensorimotor activity and pretend play (e.g. toys that rattle when shaken for young infants, wheeled toys for mobile infants, toy household items for toddlers and twos) and a limited number of props and toys.</t>
  </si>
  <si>
    <t>c. The stories and books area includes comfortable furnishings; high-quality books that respect diversity and promote inclusion; age-appropriate books (e.g., board books or cloth books for young infants, simple stories with repetitive language for mobile infants, alphabet books with simple illustrations for toddlers, and books with detailed characters for twos); a collection of favorite books as well as a consistent rotation of new books.</t>
  </si>
  <si>
    <t>d.  The music and movement area allows for open space for dancing and moving and includes carpet and/or cushions; comfortable adult seating; device for playing music that is out od children's reach; use of outdoor spaces for music and movement experiences; sound-making toys and materials (e.g. balls with balls inside for young infants and shakers, tambourines, and drums for mobile infants, toddlers, and twos); and duplicates of materials.</t>
  </si>
  <si>
    <t>e.  The art area includes a variety of materials that correspond to children's interests and abilities; bare floor space or child-size table for mobile infants and young toddlers or a protected art space for older toddlers and twos; Materials that invite exploration and experimentation (e.g. fabric scraps for young infants, jumbo crayons and chalk for mobile infants and toddlers, and specific tools for art creation for twos); and uncluttered displays of children's artwork.</t>
  </si>
  <si>
    <t>f.  The tasting and preparing food area includes a child-size table and chairs, if needed safe cooking tools and utensils stored in  low cabinets; and nontoxic clean up supplies within easy reach.</t>
  </si>
  <si>
    <t>g. The sand and water play area includes props and toys organized and grouped together by type; individual trays or tubs used to reduce the spread of germs; and outdoor sandboxes that are covered.</t>
  </si>
  <si>
    <t>h.  The outdoor area includes protected spaces where children can explore out of the way more active play and developmentally appropriate equipment designed to match the sizes and skills of infants, toddlers, and twos, including having duplicates of favorite outdoor toys.</t>
  </si>
  <si>
    <t>4. The environment reflects the language(s), family background(s), home culture(s), and exceptionalities of the children in the classroom and beyond.</t>
  </si>
  <si>
    <t>a.  Images and materials are non-stereotypical, and authentic depictions of children and families are displayed (e.g. photos of children and their families, photos showing other cultures or ethnicities, etc.)</t>
  </si>
  <si>
    <t>b.  Books and other classroom materials (e.g. labels and schedules) are written in children's home language(s) when  appropriate.</t>
  </si>
  <si>
    <t>c.  Music with lyrics in the children's home language(s) is included when appropriate.</t>
  </si>
  <si>
    <t>d. Images of children with disabilities are included in the materials and displays.</t>
  </si>
  <si>
    <t>5. The environment is healthy, safe, and clean.</t>
  </si>
  <si>
    <t>a.  Child-size furnishings are available.</t>
  </si>
  <si>
    <t>b.  Materials are well maintained and are in good condition</t>
  </si>
  <si>
    <t>c.  Mouthed toys are washed and sanitized after each use</t>
  </si>
  <si>
    <t>d.  Outdoor spaces are safe and arranged so that children can be seen and supervised from all vantage points.</t>
  </si>
  <si>
    <t>e.  Outdoor spaces are safe and arranged so that children can be seen and supervised from all vantage points.</t>
  </si>
  <si>
    <t>f. Furnishing are arranged for good visual supervision.</t>
  </si>
  <si>
    <t>6. The daily schedule and weekly plans are flexible and include a balance of types of experiences and settings</t>
  </si>
  <si>
    <t>a.  Routines and experiences take place at an unhurried, child-directed pace.</t>
  </si>
  <si>
    <t>b. Sufficient time is allowed for routines, play experiences, and transitions.</t>
  </si>
  <si>
    <t>c. Active and quite times are balanced throughout the day.</t>
  </si>
  <si>
    <t>d. Children have opportunities to be alone (although supervised)  or with a familiar teacher.</t>
  </si>
  <si>
    <t>e. Opportunities exist for children to spend time in small groups of two or three children.</t>
  </si>
  <si>
    <t>f.  Children go outdoors twice  a day in full-day programs</t>
  </si>
  <si>
    <t>7. Individual and small-group experiences are planned flexibly to address the individual strengths, needs, and interests of children.</t>
  </si>
  <si>
    <t>a.  Experiences are planned based on children's interests.</t>
  </si>
  <si>
    <t>b.  Materials in the classroom reflect the children's preferences</t>
  </si>
  <si>
    <t>c.  Accommodations are made for children who choose not to participate.</t>
  </si>
  <si>
    <t>d.  Teachers engaged children in interactive experiences (e.g., music and movement, pretend play, etc.)</t>
  </si>
  <si>
    <t>8. Transitions between routines and experienced are smooth and used as opportunities to connect and engage with children.</t>
  </si>
  <si>
    <t>a.  Transition times are planned and organized (e.g. infant's diapering supplies are prepared prior to bringing the child to the changing table, children's food is ready to serve prior to children sitting at the table, toys and activities are set up to be inviting and appealing to children prior to their arrival in the classroom, etc.).</t>
  </si>
  <si>
    <t>b. Special attention is paid to difficult transitions, such as the beginning and end of the day or waking from a nap.</t>
  </si>
  <si>
    <t>c.  Familiar signals are used to let children know when it is time to transition from one experience to another (e.g. signing the same song each time you are preparing to go outside).</t>
  </si>
  <si>
    <t>d.  Children are guided through transitions patiently and lovingly.</t>
  </si>
  <si>
    <t>9. The teacher establishes a positive classroom climate.</t>
  </si>
  <si>
    <t>a. Maintains a nurturing and positive affect (e.g. smiles, laughs, hugs, uses a calm voice, shows enthusiasm)</t>
  </si>
  <si>
    <t>b.  Gives encouragement and positive feedback about children's interests, needs, efforts, and/or accomplishments.</t>
  </si>
  <si>
    <t>c.  Listens attentively to each child and responds respectfully (e.g. handles children gently, makes eye contact, offers full attention).</t>
  </si>
  <si>
    <t>d.  Engages in positive back-and-forth exchanges with children.</t>
  </si>
  <si>
    <t>e.  Demonstrates warmth and respect toward children (e.g. handles children gently, makes eye contact, offers full attention).</t>
  </si>
  <si>
    <t>f.  Shows sensitivity to children's feelings.</t>
  </si>
  <si>
    <t>g.  Promotes a sense of classroom community, interests with individual and very small groups of children, includes opportunities for children to group and regroup themselves naturally</t>
  </si>
  <si>
    <t>h.  Refrains from negative interactions (e.g. yelling, demeaning comments, harsh tone, threatening language, negative body language, physical control).</t>
  </si>
  <si>
    <t>10. The teacher guides children's behaviors in positive, effective ways.</t>
  </si>
  <si>
    <t>a.  States expectations clearly in a positive was (e.g. It's time to put the trucks on the shelf.)</t>
  </si>
  <si>
    <t>b.  Uses positive guidance when responding to challenging behaviors (e.g. redirects children from unacceptable to acceptable behavior, actively listens and allows child to express her feelings, offers choices, etc.)</t>
  </si>
  <si>
    <t>c.  Attends to challenging behaviors quickly and avoids letting them escalate.</t>
  </si>
  <si>
    <t>d. Positions self for good visual supervision, even when working with very small groups (e.g. sits or stands facing most of the children, visually scans the room, looks toward loud of unusual sounds or cries, moves around the room as needed).</t>
  </si>
  <si>
    <t>11. The teacher uses effective strategies for guiding children's learning.</t>
  </si>
  <si>
    <t>a.  Adapts and individualizes experiences to include all children.</t>
  </si>
  <si>
    <t>b.  Help children make choices.</t>
  </si>
  <si>
    <t>c.  Talks with children during play to help them build receptive and expressive skills and learn to have conversations.</t>
  </si>
  <si>
    <t>d.  Ensures that children are engaged (e.g., making eye contact and communicating with a teacher, focusing on a toy, etc.)</t>
  </si>
  <si>
    <t>e.  Offers planned experiences as appropriate (e.g., facilitates individual and very small group experiences when appropriate)</t>
  </si>
  <si>
    <t>f.  Give positive feedback and encourages children's efforts and accomplishments.</t>
  </si>
  <si>
    <t>g.  Uses a range of teaching strategies: observes, acknowledges, and describes children's learning (e.g., Your car rolled away, and it is too far for you to reach. I see that you are sad that you don't have your car. Can I move you a little closer so that you can reach it?)</t>
  </si>
  <si>
    <t>H.  Use "self-talk" to describe actions (e.g., I'm going to hold the book in my lap so you can help me turn the pages, or, I think I'll warm you bottle a little more before feeding you.)</t>
  </si>
  <si>
    <t>12. Teaching assistant(s) interacts(s) with children positive ways that support development and learning</t>
  </si>
  <si>
    <t>a.  Shows affection and caring towards children in the classroom.</t>
  </si>
  <si>
    <t>b.  Speaks with children and responds appropriately</t>
  </si>
  <si>
    <t>c.  Listens attentively and responds appropriately to children.</t>
  </si>
  <si>
    <t>d.  Guides children's behaviour in a positive ways (e.g., redirects children from unacceptable behavior, actively listens and allows children to express feelings, offers choices, etc.</t>
  </si>
  <si>
    <t>e.  Interacts with individuals and very small groups in ways that support curricular objectives.</t>
  </si>
  <si>
    <t>f. Shows awareness of what is going on in other parts of the classroom.</t>
  </si>
  <si>
    <t>13. The teacher effectively promotes the English language acquisition of children who are English- and dual-language learners when appropriate.</t>
  </si>
  <si>
    <t>a.  Uses gestures and other visual cues when speaking.</t>
  </si>
  <si>
    <t>d.  Responds to children's efforts to communicate in English and/or their home language.</t>
  </si>
  <si>
    <t>e.  Reads simple books in English with repetitive text and rhyme.</t>
  </si>
  <si>
    <t>f.  Reads to children in small groups and/or individually.</t>
  </si>
  <si>
    <t>14. The teacher uses both child initiated and teacher planned experiences to effectively guide children's language and literacy learning.</t>
  </si>
  <si>
    <t>a.  Talks with children regularly throughout the day (e.g., imitates an infants sounds, asks questions, introduces new vocabulary, sings songs, etc.)</t>
  </si>
  <si>
    <t>b.  Uses songs, stories, games, and rhymes that play with language</t>
  </si>
  <si>
    <t>c. Promotes phonemic awareness by drawing children's attention to the sounds of language (.g., emphasizes rhyming words when sharing stories, claps to the beat during chants, rhymes and songs; imitates infant's babbles, etc.)</t>
  </si>
  <si>
    <t>d. Reads to individual children and to very small groups of children two to three times daily, interacting with children while reading.</t>
  </si>
  <si>
    <t>e. Encourages development of writing skill (e.g. Draws attention to writing, points out print I the environment, offers experiences with writing and drawing tools, etc.)</t>
  </si>
  <si>
    <t>15. The teacher uses both child-initiated and teacher -planned experiences to actively introduce math concepts.</t>
  </si>
  <si>
    <t>a. Plans appropriate mathematics experiences (e.g., counts blocks as the child builds a tower, provides plush shapes for infants to explore, etc.)</t>
  </si>
  <si>
    <t>b.  Makes connections and encourages children to connect mathematical ideas to everyday experiences.</t>
  </si>
  <si>
    <t>c.  Interacts with children to support their understanding of number concepts; patterns and relationships; geometry and spatial relationships; and sorting and classifying.</t>
  </si>
  <si>
    <t>16. The teacher offer opportunities to explore the physical properties of objects and materials, using all the senses.</t>
  </si>
  <si>
    <t>a.  Offers experiences for children to explore the physical properties of objects and materials, using all the senses.</t>
  </si>
  <si>
    <t>b.  Shows appreciation and enthusiasm for what children are doing and learning.</t>
  </si>
  <si>
    <t>c.  Provides natural materials for display and exploration (e.g., an aquarium, small garden, pinecones, feathers, etc.)</t>
  </si>
  <si>
    <t>d.  Engages with children during imitating and pretending experiences.</t>
  </si>
  <si>
    <t>e.  Provides opportunities for both planned and spontaneous exploration of the arts (e.g., creating art, connecting with music and movement, etc.)</t>
  </si>
  <si>
    <t>17. The teacher establishes a meaningful partnership with Families to support each child's healthy development and learning.</t>
  </si>
  <si>
    <t>a.  Greets the family members personally.</t>
  </si>
  <si>
    <t>b.  Conducts family conferences or home visits to share information, discuss progress, and plan next steps using the Individual Care Plan along with the Individual Care Plan information Form</t>
  </si>
  <si>
    <t>c.  Involves family members in the program in meaningful ways by offering a variety of options that match families' interests, skills, and schedules</t>
  </si>
  <si>
    <t>d.  Encourages family participation by sharing LearningGames with families</t>
  </si>
  <si>
    <t>18. The teacher uses ongoing, authentic, observation-based assessment to follow children's progress, guide planning and instruction, and communicate with others.</t>
  </si>
  <si>
    <t>a. Uses a system for collecting and managing assessment information.</t>
  </si>
  <si>
    <t>b.  Conducts focused observations.</t>
  </si>
  <si>
    <t>c.  Observation notes are dated, objective, and factual.</t>
  </si>
  <si>
    <t>e.  Collects and dates samples of children's play over time as evidence of progress.</t>
  </si>
  <si>
    <t>f.  Analyzes documentation by relating it to learning objectives.</t>
  </si>
  <si>
    <t>g.  Uses assessment information to shape interactions with children and to plan for routines and experiences.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</si>
</sst>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Times New Roman"/>
      <family val="1"/>
    </font>
    <font>
      <i/>
      <sz val="11"/>
      <color theme="1"/>
      <name val="Calibri"/>
      <family val="2"/>
      <scheme val="minor"/>
    </font>
    <font>
      <b/>
      <sz val="16"/>
      <color theme="1"/>
      <name val="Times New Roman"/>
      <family val="1"/>
    </font>
    <font>
      <b/>
      <i/>
      <sz val="16"/>
      <color theme="1"/>
      <name val="Times New Roman"/>
      <family val="1"/>
    </font>
    <font>
      <b/>
      <sz val="18"/>
      <color theme="1"/>
      <name val="Times New Roman"/>
      <family val="1"/>
    </font>
    <font>
      <b/>
      <sz val="12"/>
      <color theme="1"/>
      <name val="Times New Roman"/>
      <family val="1"/>
    </font>
    <font>
      <b/>
      <sz val="12"/>
      <color theme="1"/>
      <name val="Calibri"/>
      <family val="2"/>
      <scheme val="minor"/>
    </font>
    <font>
      <i/>
      <u/>
      <sz val="11"/>
      <color theme="1"/>
      <name val="Calibri"/>
      <family val="2"/>
      <scheme val="minor"/>
    </font>
    <font>
      <b/>
      <i/>
      <u/>
      <sz val="12"/>
      <color theme="1"/>
      <name val="Times New Roman"/>
      <family val="1"/>
    </font>
    <font>
      <b/>
      <i/>
      <sz val="12"/>
      <color theme="1"/>
      <name val="Times New Roman"/>
      <family val="1"/>
    </font>
    <font>
      <vertAlign val="superscript"/>
      <sz val="11"/>
      <color theme="1"/>
      <name val="Calibri"/>
      <family val="2"/>
      <scheme val="minor"/>
    </font>
    <font>
      <sz val="8"/>
      <color theme="1"/>
      <name val="Calibri"/>
      <family val="2"/>
      <scheme val="minor"/>
    </font>
    <font>
      <vertAlign val="superscript"/>
      <sz val="8"/>
      <color theme="1"/>
      <name val="Calibri"/>
      <family val="2"/>
      <scheme val="minor"/>
    </font>
    <font>
      <b/>
      <vertAlign val="superscript"/>
      <sz val="12"/>
      <color theme="1"/>
      <name val="Times New Roman"/>
      <family val="1"/>
    </font>
    <font>
      <b/>
      <i/>
      <sz val="11"/>
      <color theme="1"/>
      <name val="Calibri"/>
      <family val="2"/>
      <scheme val="minor"/>
    </font>
    <font>
      <b/>
      <i/>
      <u/>
      <sz val="11"/>
      <color theme="1"/>
      <name val="Calibri"/>
      <family val="2"/>
      <scheme val="minor"/>
    </font>
    <font>
      <sz val="11"/>
      <color rgb="FF3F3F76"/>
      <name val="Calibri"/>
      <family val="2"/>
      <scheme val="minor"/>
    </font>
    <font>
      <sz val="22"/>
      <color theme="1"/>
      <name val="Cambria"/>
      <family val="1"/>
      <scheme val="major"/>
    </font>
    <font>
      <sz val="24"/>
      <color theme="1"/>
      <name val="Cambria"/>
      <family val="1"/>
      <scheme val="major"/>
    </font>
    <font>
      <sz val="12"/>
      <color theme="1"/>
      <name val="Calibri"/>
      <family val="2"/>
      <scheme val="minor"/>
    </font>
    <font>
      <i/>
      <sz val="12"/>
      <color theme="1"/>
      <name val="Calibri"/>
      <family val="2"/>
      <scheme val="minor"/>
    </font>
    <font>
      <b/>
      <sz val="18"/>
      <color theme="1"/>
      <name val="Cambria"/>
      <family val="1"/>
      <scheme val="major"/>
    </font>
    <font>
      <b/>
      <sz val="22"/>
      <name val="Cambria"/>
      <family val="1"/>
      <scheme val="major"/>
    </font>
    <font>
      <b/>
      <sz val="11"/>
      <color theme="1"/>
      <name val="Cambria"/>
      <family val="1"/>
      <scheme val="major"/>
    </font>
    <font>
      <b/>
      <u/>
      <sz val="11"/>
      <color theme="1"/>
      <name val="Calibri"/>
      <family val="2"/>
      <scheme val="minor"/>
    </font>
    <font>
      <b/>
      <sz val="11"/>
      <name val="Calibri"/>
      <family val="2"/>
      <scheme val="minor"/>
    </font>
    <font>
      <b/>
      <sz val="18"/>
      <color theme="1"/>
      <name val="Calibri"/>
      <family val="2"/>
      <scheme val="minor"/>
    </font>
    <font>
      <b/>
      <sz val="12"/>
      <color theme="1"/>
      <name val="Cambria"/>
      <family val="1"/>
      <scheme val="major"/>
    </font>
    <font>
      <sz val="24"/>
      <color theme="1"/>
      <name val="Calibri"/>
      <family val="2"/>
      <scheme val="minor"/>
    </font>
    <font>
      <sz val="11"/>
      <color theme="1"/>
      <name val="Cambria"/>
      <family val="1"/>
      <scheme val="major"/>
    </font>
    <font>
      <b/>
      <sz val="22"/>
      <color theme="1"/>
      <name val="Calibri"/>
      <family val="2"/>
      <scheme val="minor"/>
    </font>
    <font>
      <sz val="36"/>
      <color theme="1"/>
      <name val="Cambria"/>
      <family val="1"/>
      <scheme val="maj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C99"/>
      </patternFill>
    </fill>
    <fill>
      <patternFill patternType="solid">
        <fgColor theme="4" tint="0.59999389629810485"/>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theme="0" tint="-0.14999847407452621"/>
      </bottom>
      <diagonal/>
    </border>
    <border>
      <left/>
      <right/>
      <top style="thin">
        <color theme="0" tint="-0.14999847407452621"/>
      </top>
      <bottom/>
      <diagonal/>
    </border>
    <border>
      <left style="thin">
        <color theme="0" tint="-0.14999847407452621"/>
      </left>
      <right/>
      <top/>
      <bottom/>
      <diagonal/>
    </border>
    <border>
      <left/>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top/>
      <bottom style="thin">
        <color theme="0" tint="-0.14999847407452621"/>
      </bottom>
      <diagonal/>
    </border>
    <border>
      <left style="thin">
        <color indexed="64"/>
      </left>
      <right/>
      <top style="thin">
        <color theme="0" tint="-0.1499984740745262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theme="0" tint="-0.14999847407452621"/>
      </left>
      <right/>
      <top style="thin">
        <color theme="0" tint="-0.14999847407452621"/>
      </top>
      <bottom style="medium">
        <color indexed="64"/>
      </bottom>
      <diagonal/>
    </border>
    <border>
      <left/>
      <right style="thin">
        <color theme="0" tint="-0.14999847407452621"/>
      </right>
      <top style="thin">
        <color theme="0" tint="-0.14999847407452621"/>
      </top>
      <bottom style="medium">
        <color indexed="64"/>
      </bottom>
      <diagonal/>
    </border>
    <border>
      <left/>
      <right style="thin">
        <color theme="0" tint="-0.14999847407452621"/>
      </right>
      <top/>
      <bottom style="medium">
        <color indexed="64"/>
      </bottom>
      <diagonal/>
    </border>
    <border>
      <left/>
      <right style="thin">
        <color theme="0" tint="-0.14999847407452621"/>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9" fillId="8" borderId="40" applyNumberFormat="0" applyAlignment="0" applyProtection="0"/>
  </cellStyleXfs>
  <cellXfs count="243">
    <xf numFmtId="0" fontId="0" fillId="0" borderId="0" xfId="0"/>
    <xf numFmtId="0" fontId="0" fillId="0" borderId="2" xfId="0" applyBorder="1" applyAlignment="1" applyProtection="1">
      <alignment horizontal="center" vertical="center"/>
      <protection locked="0"/>
    </xf>
    <xf numFmtId="0" fontId="0" fillId="0" borderId="0" xfId="0" applyAlignment="1" applyProtection="1">
      <alignment wrapText="1"/>
    </xf>
    <xf numFmtId="0" fontId="0" fillId="0" borderId="0" xfId="0" applyProtection="1"/>
    <xf numFmtId="9" fontId="0" fillId="0" borderId="0" xfId="1" applyFont="1" applyProtection="1"/>
    <xf numFmtId="0" fontId="0" fillId="0" borderId="1" xfId="0" applyBorder="1" applyProtection="1"/>
    <xf numFmtId="0" fontId="0" fillId="0" borderId="0" xfId="0" applyBorder="1" applyProtection="1"/>
    <xf numFmtId="0" fontId="0" fillId="0" borderId="0" xfId="0" applyBorder="1" applyAlignment="1" applyProtection="1">
      <alignment wrapText="1"/>
    </xf>
    <xf numFmtId="0" fontId="0" fillId="2" borderId="4" xfId="0" applyFill="1" applyBorder="1" applyAlignment="1" applyProtection="1">
      <alignment horizontal="left" vertical="center"/>
    </xf>
    <xf numFmtId="0" fontId="0" fillId="0" borderId="0" xfId="0" applyAlignment="1" applyProtection="1">
      <alignment vertical="center"/>
    </xf>
    <xf numFmtId="0" fontId="8" fillId="0" borderId="0" xfId="0" applyFont="1" applyBorder="1" applyAlignment="1" applyProtection="1">
      <alignment vertical="center" wrapText="1"/>
    </xf>
    <xf numFmtId="0" fontId="9" fillId="0" borderId="10" xfId="0" applyFont="1" applyBorder="1" applyAlignment="1" applyProtection="1">
      <alignment wrapText="1"/>
    </xf>
    <xf numFmtId="0" fontId="2" fillId="5" borderId="12"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0" fillId="0" borderId="2" xfId="0" applyBorder="1" applyAlignment="1" applyProtection="1">
      <alignment horizontal="left" wrapText="1" indent="2"/>
    </xf>
    <xf numFmtId="0" fontId="0" fillId="0" borderId="2" xfId="0" applyBorder="1" applyProtection="1"/>
    <xf numFmtId="0" fontId="0" fillId="0" borderId="2" xfId="0" applyBorder="1" applyAlignment="1" applyProtection="1">
      <alignment horizontal="center" vertical="center"/>
    </xf>
    <xf numFmtId="0" fontId="0" fillId="0" borderId="2" xfId="0" applyBorder="1" applyAlignment="1" applyProtection="1">
      <alignment horizontal="left" vertical="center" wrapText="1" indent="2"/>
    </xf>
    <xf numFmtId="0" fontId="0" fillId="0" borderId="0" xfId="0" applyBorder="1" applyAlignment="1" applyProtection="1">
      <alignment horizontal="left" wrapText="1" indent="2"/>
    </xf>
    <xf numFmtId="0" fontId="9" fillId="0" borderId="10" xfId="0" applyFont="1" applyBorder="1" applyAlignment="1" applyProtection="1">
      <alignment horizontal="left" wrapText="1"/>
    </xf>
    <xf numFmtId="0" fontId="0" fillId="0" borderId="0"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0" fillId="0" borderId="2" xfId="0" applyFont="1" applyBorder="1" applyAlignment="1" applyProtection="1">
      <alignment horizontal="left" vertical="center" wrapText="1" indent="2"/>
    </xf>
    <xf numFmtId="0" fontId="0" fillId="0" borderId="0" xfId="0" applyFont="1" applyBorder="1" applyAlignment="1" applyProtection="1">
      <alignment horizontal="left" wrapText="1" indent="2"/>
    </xf>
    <xf numFmtId="0" fontId="0" fillId="0" borderId="0" xfId="0" applyFont="1" applyBorder="1" applyAlignment="1" applyProtection="1">
      <alignment horizontal="left" vertical="center" wrapText="1" indent="2"/>
    </xf>
    <xf numFmtId="0" fontId="9" fillId="0" borderId="10" xfId="0" applyFont="1" applyBorder="1" applyProtection="1"/>
    <xf numFmtId="0" fontId="2" fillId="3" borderId="2" xfId="0" applyFont="1" applyFill="1" applyBorder="1" applyAlignment="1" applyProtection="1">
      <alignment horizontal="center" vertical="center"/>
    </xf>
    <xf numFmtId="0" fontId="0" fillId="0" borderId="2" xfId="0" applyNumberFormat="1" applyBorder="1" applyAlignment="1" applyProtection="1">
      <alignment horizontal="left" vertical="center" wrapText="1" indent="2"/>
    </xf>
    <xf numFmtId="0" fontId="14" fillId="0" borderId="0" xfId="0" applyFont="1" applyBorder="1" applyAlignment="1" applyProtection="1">
      <alignment horizontal="left" wrapText="1"/>
    </xf>
    <xf numFmtId="0" fontId="8" fillId="0" borderId="0" xfId="0" applyFont="1" applyAlignment="1" applyProtection="1">
      <alignment vertical="center" wrapText="1"/>
    </xf>
    <xf numFmtId="0" fontId="2" fillId="0" borderId="2" xfId="0" applyFont="1" applyBorder="1" applyAlignment="1" applyProtection="1">
      <alignment wrapText="1"/>
    </xf>
    <xf numFmtId="0" fontId="14" fillId="0" borderId="0" xfId="0" applyFont="1" applyBorder="1" applyAlignment="1" applyProtection="1">
      <alignment wrapText="1"/>
    </xf>
    <xf numFmtId="0" fontId="8" fillId="0" borderId="0" xfId="0" applyFont="1" applyBorder="1" applyAlignment="1" applyProtection="1">
      <alignment wrapText="1"/>
    </xf>
    <xf numFmtId="0" fontId="0" fillId="0" borderId="2" xfId="0" applyNumberFormat="1" applyBorder="1" applyAlignment="1" applyProtection="1">
      <alignment horizontal="left" wrapText="1" indent="2"/>
    </xf>
    <xf numFmtId="0" fontId="0" fillId="0" borderId="0" xfId="0" applyNumberFormat="1" applyBorder="1" applyAlignment="1" applyProtection="1">
      <alignment wrapText="1"/>
    </xf>
    <xf numFmtId="0" fontId="14" fillId="0" borderId="0" xfId="0" applyNumberFormat="1" applyFont="1" applyBorder="1" applyAlignment="1" applyProtection="1">
      <alignment wrapText="1"/>
    </xf>
    <xf numFmtId="0" fontId="0" fillId="0" borderId="2" xfId="0" applyFill="1" applyBorder="1" applyAlignment="1" applyProtection="1">
      <alignment horizontal="left" wrapText="1" indent="2"/>
    </xf>
    <xf numFmtId="0" fontId="2" fillId="3" borderId="2" xfId="0" applyFont="1" applyFill="1" applyBorder="1" applyAlignment="1" applyProtection="1">
      <alignment horizontal="center"/>
    </xf>
    <xf numFmtId="0" fontId="8" fillId="0" borderId="0" xfId="0" applyFont="1" applyAlignment="1" applyProtection="1">
      <alignment horizontal="center" vertical="center" wrapText="1"/>
    </xf>
    <xf numFmtId="0" fontId="2" fillId="0" borderId="2" xfId="0" applyFont="1" applyBorder="1" applyAlignment="1" applyProtection="1">
      <alignment horizontal="left" vertical="center" wrapText="1"/>
    </xf>
    <xf numFmtId="0" fontId="0" fillId="3" borderId="2" xfId="0" applyFill="1" applyBorder="1" applyAlignment="1" applyProtection="1">
      <alignment horizontal="center" vertical="center"/>
    </xf>
    <xf numFmtId="0" fontId="0" fillId="2" borderId="1" xfId="0" applyFill="1"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21" xfId="0" applyBorder="1" applyProtection="1"/>
    <xf numFmtId="0" fontId="0" fillId="0" borderId="22" xfId="0" applyBorder="1" applyProtection="1"/>
    <xf numFmtId="0" fontId="0" fillId="0" borderId="23" xfId="0" applyBorder="1" applyProtection="1"/>
    <xf numFmtId="0" fontId="0" fillId="0" borderId="24" xfId="0" applyBorder="1" applyProtection="1"/>
    <xf numFmtId="0" fontId="0" fillId="2" borderId="3" xfId="0" applyFill="1" applyBorder="1" applyAlignment="1" applyProtection="1">
      <alignment wrapText="1"/>
    </xf>
    <xf numFmtId="0" fontId="0" fillId="2" borderId="8" xfId="0" applyFill="1" applyBorder="1" applyAlignment="1" applyProtection="1">
      <alignment horizontal="left" vertical="center"/>
    </xf>
    <xf numFmtId="0" fontId="0" fillId="2" borderId="25" xfId="0" applyFill="1" applyBorder="1" applyProtection="1"/>
    <xf numFmtId="9" fontId="0" fillId="3" borderId="2" xfId="0" applyNumberFormat="1" applyFill="1" applyBorder="1"/>
    <xf numFmtId="0" fontId="0" fillId="0" borderId="2" xfId="0" applyBorder="1" applyAlignment="1" applyProtection="1">
      <alignment wrapText="1"/>
    </xf>
    <xf numFmtId="0" fontId="0" fillId="0" borderId="27" xfId="0" applyBorder="1" applyAlignment="1" applyProtection="1">
      <alignment wrapText="1"/>
    </xf>
    <xf numFmtId="9" fontId="0" fillId="0" borderId="27" xfId="1" applyFont="1" applyBorder="1" applyProtection="1"/>
    <xf numFmtId="0" fontId="0" fillId="0" borderId="27" xfId="0" applyBorder="1" applyProtection="1"/>
    <xf numFmtId="0" fontId="8" fillId="0" borderId="0" xfId="0" applyFont="1" applyBorder="1" applyAlignment="1" applyProtection="1">
      <alignment horizontal="left" vertical="center" wrapText="1"/>
    </xf>
    <xf numFmtId="0" fontId="4" fillId="0" borderId="0" xfId="0" applyFont="1" applyAlignment="1" applyProtection="1">
      <alignment horizontal="center" wrapText="1"/>
    </xf>
    <xf numFmtId="0" fontId="4" fillId="0" borderId="0" xfId="0" applyFont="1" applyAlignment="1" applyProtection="1">
      <alignment horizontal="center" wrapText="1"/>
    </xf>
    <xf numFmtId="14" fontId="0" fillId="2" borderId="2" xfId="0" applyNumberFormat="1" applyFill="1" applyBorder="1" applyAlignment="1" applyProtection="1">
      <alignment horizontal="center"/>
      <protection locked="0"/>
    </xf>
    <xf numFmtId="14" fontId="0" fillId="2" borderId="2" xfId="0" applyNumberFormat="1" applyFill="1" applyBorder="1" applyAlignment="1" applyProtection="1">
      <alignment horizontal="center" vertical="center"/>
      <protection locked="0"/>
    </xf>
    <xf numFmtId="0" fontId="0" fillId="0" borderId="28" xfId="0" applyBorder="1" applyAlignment="1" applyProtection="1">
      <alignment wrapText="1"/>
    </xf>
    <xf numFmtId="0" fontId="0" fillId="0" borderId="29" xfId="0" applyBorder="1" applyAlignment="1" applyProtection="1">
      <alignment wrapText="1"/>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horizontal="center"/>
      <protection locked="0"/>
    </xf>
    <xf numFmtId="0" fontId="0" fillId="3" borderId="0" xfId="0" applyFill="1" applyBorder="1" applyProtection="1"/>
    <xf numFmtId="0" fontId="0" fillId="2" borderId="26" xfId="0" applyFill="1" applyBorder="1" applyAlignment="1" applyProtection="1">
      <alignment horizontal="center"/>
      <protection locked="0"/>
    </xf>
    <xf numFmtId="9" fontId="0" fillId="0" borderId="1" xfId="1" applyFont="1" applyBorder="1" applyProtection="1"/>
    <xf numFmtId="0" fontId="0" fillId="6" borderId="0" xfId="0" applyFill="1" applyAlignment="1" applyProtection="1">
      <alignment horizontal="right" wrapText="1"/>
    </xf>
    <xf numFmtId="0" fontId="0" fillId="6" borderId="0" xfId="0" applyFill="1" applyProtection="1"/>
    <xf numFmtId="0" fontId="0" fillId="6" borderId="0" xfId="0" applyFill="1" applyBorder="1" applyProtection="1"/>
    <xf numFmtId="0" fontId="0" fillId="6" borderId="27" xfId="0" applyFill="1" applyBorder="1" applyProtection="1"/>
    <xf numFmtId="0" fontId="0" fillId="0" borderId="27" xfId="0" applyBorder="1" applyAlignment="1" applyProtection="1"/>
    <xf numFmtId="0" fontId="0" fillId="6" borderId="0" xfId="0" applyFill="1" applyAlignment="1" applyProtection="1">
      <alignment wrapText="1"/>
    </xf>
    <xf numFmtId="9" fontId="0" fillId="6" borderId="0" xfId="1" applyNumberFormat="1" applyFont="1" applyFill="1" applyProtection="1"/>
    <xf numFmtId="0" fontId="0" fillId="0" borderId="30" xfId="0" applyBorder="1" applyProtection="1"/>
    <xf numFmtId="9" fontId="0" fillId="6" borderId="0" xfId="1" applyFont="1" applyFill="1" applyProtection="1"/>
    <xf numFmtId="0" fontId="0" fillId="7" borderId="0" xfId="0" applyFill="1" applyProtection="1"/>
    <xf numFmtId="0" fontId="0" fillId="7" borderId="0" xfId="0" applyFill="1" applyBorder="1" applyProtection="1"/>
    <xf numFmtId="0" fontId="0" fillId="7" borderId="0" xfId="0" applyFill="1" applyAlignment="1" applyProtection="1">
      <alignment horizontal="right"/>
    </xf>
    <xf numFmtId="0" fontId="0" fillId="0" borderId="30" xfId="0" applyBorder="1" applyAlignment="1" applyProtection="1">
      <alignment wrapText="1"/>
    </xf>
    <xf numFmtId="0" fontId="0" fillId="7" borderId="1" xfId="0" applyFill="1" applyBorder="1" applyAlignment="1" applyProtection="1">
      <alignment wrapText="1"/>
    </xf>
    <xf numFmtId="0" fontId="0" fillId="7" borderId="1" xfId="0" applyFill="1" applyBorder="1" applyProtection="1"/>
    <xf numFmtId="0" fontId="0" fillId="0" borderId="31" xfId="0" applyBorder="1" applyProtection="1"/>
    <xf numFmtId="0" fontId="0" fillId="0" borderId="0" xfId="0" applyAlignment="1" applyProtection="1">
      <alignment horizontal="center" vertical="center"/>
    </xf>
    <xf numFmtId="0" fontId="2" fillId="0" borderId="2" xfId="0" applyFont="1" applyBorder="1" applyProtection="1"/>
    <xf numFmtId="0" fontId="2" fillId="5" borderId="2" xfId="0" applyFont="1" applyFill="1" applyBorder="1" applyAlignment="1" applyProtection="1">
      <alignment horizontal="center" vertical="center"/>
    </xf>
    <xf numFmtId="0" fontId="2" fillId="5" borderId="2" xfId="0" applyFont="1" applyFill="1" applyBorder="1" applyAlignment="1" applyProtection="1">
      <alignment horizontal="center"/>
    </xf>
    <xf numFmtId="0" fontId="0" fillId="0" borderId="12" xfId="0" applyBorder="1" applyAlignment="1" applyProtection="1">
      <alignment horizontal="left" vertical="center" wrapText="1" indent="2"/>
    </xf>
    <xf numFmtId="0" fontId="0" fillId="0" borderId="12" xfId="0" applyBorder="1" applyProtection="1"/>
    <xf numFmtId="0" fontId="0" fillId="0" borderId="2" xfId="0" applyBorder="1" applyAlignment="1" applyProtection="1">
      <alignment horizontal="left" vertical="center" indent="2"/>
    </xf>
    <xf numFmtId="0" fontId="0" fillId="0" borderId="11" xfId="0" applyBorder="1" applyProtection="1"/>
    <xf numFmtId="0" fontId="0" fillId="0" borderId="2" xfId="0" applyBorder="1" applyAlignment="1" applyProtection="1">
      <alignment horizontal="left" indent="2"/>
    </xf>
    <xf numFmtId="0" fontId="0" fillId="0" borderId="12" xfId="0" applyBorder="1" applyAlignment="1" applyProtection="1">
      <alignment horizontal="left" wrapText="1" indent="2"/>
    </xf>
    <xf numFmtId="0" fontId="2" fillId="0" borderId="2" xfId="0" applyFont="1" applyBorder="1" applyAlignment="1" applyProtection="1">
      <alignment horizontal="left" vertical="center"/>
    </xf>
    <xf numFmtId="0" fontId="2" fillId="5" borderId="2" xfId="0" applyFont="1" applyFill="1" applyBorder="1" applyProtection="1"/>
    <xf numFmtId="0" fontId="0" fillId="0" borderId="0" xfId="0" applyBorder="1" applyAlignment="1" applyProtection="1">
      <alignment horizontal="center" vertical="center"/>
    </xf>
    <xf numFmtId="0" fontId="0" fillId="0" borderId="2" xfId="0" applyFill="1" applyBorder="1" applyAlignment="1" applyProtection="1">
      <alignment horizontal="left" vertical="center" wrapText="1" indent="2"/>
    </xf>
    <xf numFmtId="9" fontId="0" fillId="3" borderId="2" xfId="1" applyFont="1" applyFill="1" applyBorder="1" applyProtection="1"/>
    <xf numFmtId="0" fontId="0" fillId="3" borderId="0" xfId="0" applyFill="1"/>
    <xf numFmtId="0" fontId="0" fillId="0" borderId="27" xfId="0" applyBorder="1"/>
    <xf numFmtId="9" fontId="0" fillId="0" borderId="0" xfId="0" applyNumberFormat="1"/>
    <xf numFmtId="0" fontId="0" fillId="0" borderId="39" xfId="0" applyBorder="1"/>
    <xf numFmtId="0" fontId="0" fillId="0" borderId="35" xfId="0" applyBorder="1"/>
    <xf numFmtId="9" fontId="0" fillId="0" borderId="35" xfId="0" applyNumberFormat="1" applyBorder="1"/>
    <xf numFmtId="0" fontId="0" fillId="0" borderId="35" xfId="0" applyFill="1" applyBorder="1"/>
    <xf numFmtId="0" fontId="0" fillId="0" borderId="33" xfId="0" applyBorder="1"/>
    <xf numFmtId="9" fontId="0" fillId="0" borderId="1" xfId="0" applyNumberFormat="1" applyBorder="1"/>
    <xf numFmtId="9" fontId="0" fillId="0" borderId="33" xfId="0" applyNumberFormat="1" applyBorder="1"/>
    <xf numFmtId="9" fontId="0" fillId="2" borderId="0" xfId="0" applyNumberFormat="1" applyFill="1"/>
    <xf numFmtId="9" fontId="0" fillId="2" borderId="35" xfId="0" applyNumberFormat="1" applyFill="1" applyBorder="1"/>
    <xf numFmtId="9" fontId="0" fillId="2" borderId="1" xfId="0" applyNumberFormat="1" applyFill="1" applyBorder="1"/>
    <xf numFmtId="0" fontId="20" fillId="0" borderId="0" xfId="0" applyFont="1"/>
    <xf numFmtId="0" fontId="21" fillId="0" borderId="0" xfId="0" applyFont="1"/>
    <xf numFmtId="0" fontId="23" fillId="0" borderId="0" xfId="0" applyFont="1" applyAlignment="1">
      <alignment vertical="center" wrapText="1"/>
    </xf>
    <xf numFmtId="0" fontId="23" fillId="0" borderId="0" xfId="0" applyFont="1" applyAlignment="1">
      <alignment horizontal="center" wrapText="1"/>
    </xf>
    <xf numFmtId="0" fontId="0" fillId="2" borderId="2" xfId="0" applyFill="1" applyBorder="1" applyAlignment="1" applyProtection="1">
      <alignment wrapText="1"/>
    </xf>
    <xf numFmtId="0" fontId="0" fillId="2" borderId="2" xfId="0" applyFill="1" applyBorder="1" applyAlignment="1" applyProtection="1">
      <alignment vertical="center"/>
    </xf>
    <xf numFmtId="0" fontId="0" fillId="2" borderId="2" xfId="0" applyFill="1" applyBorder="1" applyAlignment="1" applyProtection="1"/>
    <xf numFmtId="0" fontId="24" fillId="0" borderId="0" xfId="0" applyFont="1" applyBorder="1" applyAlignment="1">
      <alignment vertical="center"/>
    </xf>
    <xf numFmtId="0" fontId="26" fillId="0" borderId="0" xfId="0" applyFont="1" applyAlignment="1">
      <alignment horizontal="left" wrapText="1"/>
    </xf>
    <xf numFmtId="0" fontId="26" fillId="0" borderId="27" xfId="0" applyFont="1" applyBorder="1" applyAlignment="1">
      <alignment horizontal="left" wrapText="1"/>
    </xf>
    <xf numFmtId="0" fontId="27" fillId="9" borderId="37" xfId="0" applyFont="1" applyFill="1" applyBorder="1"/>
    <xf numFmtId="0" fontId="0" fillId="9" borderId="37" xfId="0" applyFill="1" applyBorder="1" applyAlignment="1">
      <alignment wrapText="1"/>
    </xf>
    <xf numFmtId="0" fontId="0" fillId="0" borderId="37" xfId="0" applyBorder="1"/>
    <xf numFmtId="9" fontId="0" fillId="0" borderId="37" xfId="1" applyFont="1" applyBorder="1"/>
    <xf numFmtId="0" fontId="28" fillId="5" borderId="8" xfId="0" applyFont="1" applyFill="1" applyBorder="1" applyAlignment="1"/>
    <xf numFmtId="0" fontId="0" fillId="0" borderId="0" xfId="0" applyBorder="1"/>
    <xf numFmtId="0" fontId="27" fillId="9" borderId="11" xfId="0" applyFont="1" applyFill="1" applyBorder="1"/>
    <xf numFmtId="0" fontId="0" fillId="9" borderId="9" xfId="0" applyFill="1" applyBorder="1" applyAlignment="1">
      <alignment wrapText="1"/>
    </xf>
    <xf numFmtId="9" fontId="0" fillId="0" borderId="0" xfId="1" applyFont="1"/>
    <xf numFmtId="0" fontId="0" fillId="0" borderId="2" xfId="0" applyBorder="1" applyAlignment="1">
      <alignment horizontal="left" wrapText="1" indent="2"/>
    </xf>
    <xf numFmtId="0" fontId="0" fillId="0" borderId="2" xfId="0" applyBorder="1" applyAlignment="1" applyProtection="1">
      <alignment horizontal="center"/>
      <protection locked="0"/>
    </xf>
    <xf numFmtId="0" fontId="0" fillId="0" borderId="0" xfId="0" applyBorder="1" applyAlignment="1"/>
    <xf numFmtId="0" fontId="0" fillId="9" borderId="0" xfId="0" applyFill="1" applyBorder="1"/>
    <xf numFmtId="0" fontId="0" fillId="9" borderId="9" xfId="0" applyFill="1" applyBorder="1"/>
    <xf numFmtId="0" fontId="0" fillId="0" borderId="0" xfId="0" applyAlignment="1"/>
    <xf numFmtId="0" fontId="0" fillId="9" borderId="1" xfId="0" applyFill="1" applyBorder="1"/>
    <xf numFmtId="0" fontId="0" fillId="9" borderId="1" xfId="0" applyFill="1" applyBorder="1" applyAlignment="1">
      <alignment wrapText="1"/>
    </xf>
    <xf numFmtId="0" fontId="0" fillId="0" borderId="1" xfId="0" applyBorder="1"/>
    <xf numFmtId="9" fontId="0" fillId="0" borderId="1" xfId="1" applyFont="1" applyBorder="1"/>
    <xf numFmtId="0" fontId="0" fillId="0" borderId="34" xfId="0" applyFill="1" applyBorder="1" applyAlignment="1" applyProtection="1"/>
    <xf numFmtId="0" fontId="0" fillId="0" borderId="9" xfId="0" applyBorder="1"/>
    <xf numFmtId="9" fontId="0" fillId="0" borderId="9" xfId="1" applyFont="1" applyBorder="1"/>
    <xf numFmtId="0" fontId="26" fillId="0" borderId="0" xfId="0" applyFont="1" applyAlignment="1">
      <alignment horizontal="left"/>
    </xf>
    <xf numFmtId="0" fontId="26" fillId="9" borderId="41" xfId="0" applyFont="1" applyFill="1" applyBorder="1" applyAlignment="1">
      <alignment horizontal="left"/>
    </xf>
    <xf numFmtId="0" fontId="2" fillId="9" borderId="41" xfId="0" applyFont="1" applyFill="1" applyBorder="1"/>
    <xf numFmtId="0" fontId="0" fillId="0" borderId="41" xfId="0" applyBorder="1"/>
    <xf numFmtId="9" fontId="0" fillId="0" borderId="41" xfId="1" applyFont="1" applyBorder="1"/>
    <xf numFmtId="0" fontId="2" fillId="5" borderId="2" xfId="0" applyFont="1" applyFill="1" applyBorder="1"/>
    <xf numFmtId="0" fontId="0" fillId="0" borderId="2" xfId="0" applyBorder="1" applyAlignment="1">
      <alignment horizontal="left" vertical="center" wrapText="1" indent="2"/>
    </xf>
    <xf numFmtId="0" fontId="0" fillId="0" borderId="2" xfId="0" applyBorder="1" applyAlignment="1">
      <alignment horizontal="left" vertical="center" indent="2"/>
    </xf>
    <xf numFmtId="0" fontId="0" fillId="0" borderId="2" xfId="0" applyBorder="1"/>
    <xf numFmtId="0" fontId="0" fillId="0" borderId="2" xfId="0" applyBorder="1" applyAlignment="1" applyProtection="1"/>
    <xf numFmtId="0" fontId="24" fillId="0" borderId="0" xfId="0" applyFont="1" applyAlignment="1">
      <alignment vertical="center" wrapText="1"/>
    </xf>
    <xf numFmtId="0" fontId="24" fillId="0" borderId="0" xfId="0" applyFont="1" applyAlignment="1">
      <alignment horizontal="center" vertical="center" wrapText="1"/>
    </xf>
    <xf numFmtId="0" fontId="0" fillId="0" borderId="2" xfId="0" applyFill="1" applyBorder="1" applyAlignment="1">
      <alignment horizontal="left" wrapText="1" indent="2"/>
    </xf>
    <xf numFmtId="0" fontId="0" fillId="0" borderId="2" xfId="0" applyFill="1" applyBorder="1" applyAlignment="1">
      <alignment horizontal="left" vertical="center" wrapText="1" indent="2"/>
    </xf>
    <xf numFmtId="0" fontId="2" fillId="5" borderId="2" xfId="0" applyFont="1" applyFill="1" applyBorder="1" applyAlignment="1">
      <alignment horizontal="left" wrapText="1"/>
    </xf>
    <xf numFmtId="0" fontId="26" fillId="0" borderId="0"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2" xfId="0" applyFont="1" applyFill="1" applyBorder="1" applyAlignment="1">
      <alignment vertical="center"/>
    </xf>
    <xf numFmtId="0" fontId="2" fillId="0" borderId="0" xfId="0" applyFont="1" applyBorder="1" applyAlignment="1">
      <alignment horizontal="left" vertical="center" wrapText="1"/>
    </xf>
    <xf numFmtId="0" fontId="0" fillId="0" borderId="2" xfId="0" applyBorder="1" applyAlignment="1">
      <alignment horizontal="left" indent="2"/>
    </xf>
    <xf numFmtId="0" fontId="26" fillId="0" borderId="0" xfId="0" applyFont="1" applyAlignment="1">
      <alignment horizontal="left" vertical="center" wrapText="1"/>
    </xf>
    <xf numFmtId="0" fontId="0" fillId="0" borderId="2" xfId="0" applyBorder="1" applyAlignment="1">
      <alignment horizontal="left" wrapText="1" indent="1"/>
    </xf>
    <xf numFmtId="0" fontId="2" fillId="5" borderId="2" xfId="0" applyFont="1" applyFill="1" applyBorder="1" applyAlignment="1">
      <alignment wrapText="1"/>
    </xf>
    <xf numFmtId="0" fontId="0" fillId="0" borderId="2" xfId="0" applyFont="1" applyBorder="1" applyAlignment="1">
      <alignment horizontal="left" vertical="center" wrapText="1" indent="2"/>
    </xf>
    <xf numFmtId="0" fontId="32" fillId="0" borderId="2" xfId="0" applyFont="1" applyBorder="1" applyAlignment="1">
      <alignment horizontal="left" vertical="center" wrapText="1" indent="2"/>
    </xf>
    <xf numFmtId="0" fontId="32" fillId="0" borderId="0" xfId="0" applyFont="1" applyAlignment="1">
      <alignment horizontal="left" vertical="center" wrapText="1"/>
    </xf>
    <xf numFmtId="0" fontId="2" fillId="5" borderId="2" xfId="0" applyFont="1" applyFill="1" applyBorder="1" applyAlignment="1">
      <alignment horizontal="left" wrapText="1" indent="2"/>
    </xf>
    <xf numFmtId="0" fontId="2" fillId="0" borderId="0" xfId="0" applyFont="1" applyAlignment="1">
      <alignment horizontal="left" vertical="center" wrapText="1"/>
    </xf>
    <xf numFmtId="0" fontId="26" fillId="5" borderId="2" xfId="0" applyFont="1" applyFill="1" applyBorder="1" applyAlignment="1">
      <alignment horizontal="left" vertical="center" wrapText="1"/>
    </xf>
    <xf numFmtId="0" fontId="2" fillId="5" borderId="2" xfId="0" applyFont="1" applyFill="1" applyBorder="1" applyAlignment="1"/>
    <xf numFmtId="0" fontId="8" fillId="0" borderId="11" xfId="0" applyFont="1" applyBorder="1" applyAlignment="1" applyProtection="1">
      <alignment horizontal="left" vertical="center" wrapText="1"/>
    </xf>
    <xf numFmtId="14" fontId="3" fillId="0" borderId="0" xfId="0" applyNumberFormat="1" applyFont="1" applyAlignment="1" applyProtection="1">
      <alignment horizontal="center" wrapText="1"/>
    </xf>
    <xf numFmtId="0" fontId="4" fillId="0" borderId="0" xfId="0" applyFont="1" applyAlignment="1" applyProtection="1">
      <alignment horizont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7" fillId="4" borderId="36" xfId="0" applyFont="1" applyFill="1" applyBorder="1" applyAlignment="1" applyProtection="1">
      <alignment horizontal="center" wrapText="1"/>
    </xf>
    <xf numFmtId="0" fontId="7" fillId="4" borderId="37" xfId="0" applyFont="1" applyFill="1" applyBorder="1" applyAlignment="1" applyProtection="1">
      <alignment horizontal="center" wrapText="1"/>
    </xf>
    <xf numFmtId="0" fontId="7" fillId="4" borderId="38" xfId="0" applyFont="1" applyFill="1" applyBorder="1" applyAlignment="1" applyProtection="1">
      <alignment horizontal="center" wrapText="1"/>
    </xf>
    <xf numFmtId="0" fontId="8" fillId="0" borderId="11" xfId="0" applyFont="1" applyBorder="1" applyAlignment="1" applyProtection="1">
      <alignment horizontal="left" vertical="center"/>
    </xf>
    <xf numFmtId="0" fontId="5" fillId="4" borderId="8" xfId="0" applyFont="1" applyFill="1" applyBorder="1" applyAlignment="1" applyProtection="1">
      <alignment horizontal="center" wrapText="1"/>
    </xf>
    <xf numFmtId="0" fontId="5" fillId="4" borderId="9" xfId="0" applyFont="1" applyFill="1" applyBorder="1" applyAlignment="1" applyProtection="1">
      <alignment horizontal="center" wrapText="1"/>
    </xf>
    <xf numFmtId="0" fontId="5" fillId="4" borderId="10" xfId="0" applyFont="1" applyFill="1" applyBorder="1" applyAlignment="1" applyProtection="1">
      <alignment horizontal="center" wrapText="1"/>
    </xf>
    <xf numFmtId="0" fontId="8" fillId="0" borderId="11" xfId="0" applyFont="1" applyBorder="1" applyAlignment="1" applyProtection="1">
      <alignment vertical="center" wrapText="1"/>
    </xf>
    <xf numFmtId="0" fontId="5" fillId="4" borderId="8" xfId="0" applyNumberFormat="1" applyFont="1" applyFill="1" applyBorder="1" applyAlignment="1" applyProtection="1">
      <alignment horizontal="center" vertical="center"/>
    </xf>
    <xf numFmtId="0" fontId="5" fillId="4" borderId="9" xfId="0" applyNumberFormat="1" applyFont="1" applyFill="1" applyBorder="1" applyAlignment="1" applyProtection="1">
      <alignment horizontal="center" vertical="center"/>
    </xf>
    <xf numFmtId="0" fontId="5" fillId="4" borderId="10" xfId="0" applyNumberFormat="1" applyFont="1" applyFill="1" applyBorder="1" applyAlignment="1" applyProtection="1">
      <alignment horizontal="center" vertical="center"/>
    </xf>
    <xf numFmtId="0" fontId="2" fillId="0" borderId="11" xfId="0" applyFont="1" applyBorder="1" applyAlignment="1" applyProtection="1">
      <alignment horizontal="left" vertical="center"/>
    </xf>
    <xf numFmtId="0" fontId="2" fillId="0" borderId="11" xfId="0" applyFont="1" applyBorder="1" applyAlignment="1" applyProtection="1">
      <alignment horizontal="center"/>
    </xf>
    <xf numFmtId="0" fontId="2" fillId="0" borderId="11" xfId="0" applyFont="1" applyBorder="1" applyAlignment="1" applyProtection="1">
      <alignment horizontal="left"/>
    </xf>
    <xf numFmtId="0" fontId="2" fillId="0" borderId="11" xfId="0" applyFont="1" applyBorder="1" applyAlignment="1" applyProtection="1">
      <alignment horizontal="left" vertical="center" wrapText="1"/>
    </xf>
    <xf numFmtId="0" fontId="7" fillId="4" borderId="3"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3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33"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4" borderId="34"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35"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33" xfId="0" applyFont="1" applyFill="1" applyBorder="1" applyAlignment="1" applyProtection="1">
      <alignment horizontal="center" vertical="center"/>
    </xf>
    <xf numFmtId="0" fontId="2" fillId="0" borderId="0" xfId="0" applyFont="1" applyAlignment="1" applyProtection="1">
      <alignment horizontal="left" vertical="center" wrapText="1"/>
    </xf>
    <xf numFmtId="0" fontId="2" fillId="0" borderId="11" xfId="0" applyFont="1" applyBorder="1" applyAlignment="1" applyProtection="1">
      <alignment horizontal="left" wrapText="1"/>
    </xf>
    <xf numFmtId="0" fontId="0" fillId="2" borderId="8"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22" fillId="7" borderId="0" xfId="0" applyFont="1" applyFill="1" applyAlignment="1">
      <alignment horizontal="center" vertical="center"/>
    </xf>
    <xf numFmtId="0" fontId="21" fillId="7" borderId="0" xfId="0" applyFont="1" applyFill="1" applyAlignment="1">
      <alignment horizontal="center" vertical="center"/>
    </xf>
    <xf numFmtId="0" fontId="23" fillId="0" borderId="1" xfId="0" applyFont="1" applyBorder="1" applyAlignment="1">
      <alignment horizontal="center" vertical="center" wrapText="1"/>
    </xf>
    <xf numFmtId="14" fontId="0" fillId="2" borderId="8" xfId="0" applyNumberFormat="1" applyFill="1" applyBorder="1" applyAlignment="1" applyProtection="1">
      <alignment horizontal="center" wrapText="1"/>
      <protection locked="0"/>
    </xf>
    <xf numFmtId="0" fontId="0" fillId="2" borderId="10" xfId="0" applyFill="1" applyBorder="1" applyAlignment="1" applyProtection="1">
      <alignment horizontal="center" wrapText="1"/>
      <protection locked="0"/>
    </xf>
    <xf numFmtId="14" fontId="0" fillId="2" borderId="9" xfId="0" applyNumberForma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26" fillId="0" borderId="0" xfId="0" applyFont="1" applyFill="1" applyBorder="1" applyAlignment="1">
      <alignment horizontal="left" vertical="center" wrapText="1"/>
    </xf>
    <xf numFmtId="0" fontId="24" fillId="0" borderId="2" xfId="0" applyFont="1" applyBorder="1" applyAlignment="1">
      <alignment horizontal="center" vertical="center" wrapText="1"/>
    </xf>
    <xf numFmtId="0" fontId="25" fillId="4" borderId="2" xfId="2" applyFont="1" applyFill="1" applyBorder="1" applyAlignment="1">
      <alignment horizontal="center" vertical="center"/>
    </xf>
    <xf numFmtId="0" fontId="26" fillId="0" borderId="0" xfId="0" applyFont="1" applyAlignment="1">
      <alignment horizontal="left" vertical="center" wrapText="1"/>
    </xf>
    <xf numFmtId="0" fontId="29" fillId="4" borderId="2"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30" fillId="0" borderId="0" xfId="0" applyFont="1" applyAlignment="1">
      <alignment horizontal="left" vertical="center" wrapText="1"/>
    </xf>
    <xf numFmtId="0" fontId="26" fillId="0" borderId="0" xfId="0" applyFont="1" applyFill="1" applyBorder="1" applyAlignment="1">
      <alignment horizontal="left"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31" fillId="4" borderId="2" xfId="0" applyFont="1" applyFill="1" applyBorder="1" applyAlignment="1">
      <alignment horizontal="center"/>
    </xf>
    <xf numFmtId="0" fontId="0" fillId="4" borderId="2" xfId="0" applyFill="1" applyBorder="1" applyAlignment="1">
      <alignment horizontal="center"/>
    </xf>
    <xf numFmtId="0" fontId="33" fillId="4"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34" fillId="4" borderId="2" xfId="0" applyFont="1" applyFill="1" applyBorder="1" applyAlignment="1">
      <alignment horizontal="center" vertical="center"/>
    </xf>
  </cellXfs>
  <cellStyles count="3">
    <cellStyle name="Input" xfId="2" builtinId="20"/>
    <cellStyle name="Normal" xfId="0" builtinId="0"/>
    <cellStyle name="Percent" xfId="1" builtinId="5"/>
  </cellStyles>
  <dxfs count="0"/>
  <tableStyles count="0" defaultTableStyle="TableStyleMedium9" defaultPivotStyle="PivotStyleLight16"/>
  <colors>
    <mruColors>
      <color rgb="FFCCE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5DFC6032-20A9-0742-876E-52A9916206AA}" type="CELLRANGE">
                      <a:rPr lang="en-US"/>
                      <a:pPr/>
                      <a:t>[CELLRANGE]</a:t>
                    </a:fld>
                    <a:r>
                      <a:rPr lang="en-US" baseline="0"/>
                      <a:t>, </a:t>
                    </a:r>
                    <a:fld id="{F6CD91B2-9B2F-6944-9B8C-8A59DC61AE99}"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8C7-4D88-AF1D-9823F4EEA8CE}"/>
                </c:ext>
              </c:extLst>
            </c:dLbl>
            <c:dLbl>
              <c:idx val="1"/>
              <c:tx>
                <c:rich>
                  <a:bodyPr/>
                  <a:lstStyle/>
                  <a:p>
                    <a:fld id="{BE48D9E3-9E36-194E-99C1-E2FD1255E718}" type="CELLRANGE">
                      <a:rPr lang="en-US"/>
                      <a:pPr/>
                      <a:t>[CELLRANGE]</a:t>
                    </a:fld>
                    <a:r>
                      <a:rPr lang="en-US" baseline="0"/>
                      <a:t>, </a:t>
                    </a:r>
                    <a:fld id="{1529491C-82AF-4B4A-958B-F0E996D3B50F}"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8C7-4D88-AF1D-9823F4EEA8CE}"/>
                </c:ext>
              </c:extLst>
            </c:dLbl>
            <c:dLbl>
              <c:idx val="2"/>
              <c:tx>
                <c:rich>
                  <a:bodyPr/>
                  <a:lstStyle/>
                  <a:p>
                    <a:fld id="{D9100625-108E-E54E-8DDC-CE638FEE0506}" type="CELLRANGE">
                      <a:rPr lang="en-US"/>
                      <a:pPr/>
                      <a:t>[CELLRANGE]</a:t>
                    </a:fld>
                    <a:r>
                      <a:rPr lang="en-US" baseline="0"/>
                      <a:t>, </a:t>
                    </a:r>
                    <a:fld id="{CDB0C88F-AA46-A845-9921-D8B7B0E1C34A}"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8C7-4D88-AF1D-9823F4EEA8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1'!$J$11:$J$13</c:f>
              <c:strCache>
                <c:ptCount val="3"/>
                <c:pt idx="0">
                  <c:v>Fidelity score
Part I</c:v>
                </c:pt>
                <c:pt idx="1">
                  <c:v>Fidelity score
Part II</c:v>
                </c:pt>
                <c:pt idx="2">
                  <c:v>Weighted 
total</c:v>
                </c:pt>
              </c:strCache>
            </c:strRef>
          </c:cat>
          <c:val>
            <c:numRef>
              <c:f>'Class 1'!$K$11:$K$13</c:f>
              <c:numCache>
                <c:formatCode>0%</c:formatCode>
                <c:ptCount val="3"/>
                <c:pt idx="0">
                  <c:v>0.66666666666666663</c:v>
                </c:pt>
                <c:pt idx="1">
                  <c:v>1</c:v>
                </c:pt>
                <c:pt idx="2">
                  <c:v>0.95833333333333337</c:v>
                </c:pt>
              </c:numCache>
            </c:numRef>
          </c:val>
          <c:extLst>
            <c:ext xmlns:c15="http://schemas.microsoft.com/office/drawing/2012/chart" uri="{02D57815-91ED-43cb-92C2-25804820EDAC}">
              <c15:datalabelsRange>
                <c15:f>'Class 1'!$L$11:$L$13</c15:f>
                <c15:dlblRangeCache>
                  <c:ptCount val="3"/>
                  <c:pt idx="0">
                    <c:v>Moderate</c:v>
                  </c:pt>
                  <c:pt idx="1">
                    <c:v>Strong</c:v>
                  </c:pt>
                  <c:pt idx="2">
                    <c:v>Strong</c:v>
                  </c:pt>
                </c15:dlblRangeCache>
              </c15:datalabelsRange>
            </c:ext>
            <c:ext xmlns:c16="http://schemas.microsoft.com/office/drawing/2014/chart" uri="{C3380CC4-5D6E-409C-BE32-E72D297353CC}">
              <c16:uniqueId val="{00000000-08C7-4D88-AF1D-9823F4EEA8CE}"/>
            </c:ext>
          </c:extLst>
        </c:ser>
        <c:dLbls>
          <c:showLegendKey val="0"/>
          <c:showVal val="0"/>
          <c:showCatName val="0"/>
          <c:showSerName val="0"/>
          <c:showPercent val="0"/>
          <c:showBubbleSize val="0"/>
        </c:dLbls>
        <c:gapWidth val="219"/>
        <c:overlap val="-27"/>
        <c:axId val="327263712"/>
        <c:axId val="327262464"/>
      </c:barChart>
      <c:catAx>
        <c:axId val="32726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262464"/>
        <c:crosses val="autoZero"/>
        <c:auto val="1"/>
        <c:lblAlgn val="ctr"/>
        <c:lblOffset val="100"/>
        <c:noMultiLvlLbl val="0"/>
      </c:catAx>
      <c:valAx>
        <c:axId val="3272624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263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3139FC4E-62DF-2848-8430-CB0140AAFC07}" type="CELLRANGE">
                      <a:rPr lang="en-US"/>
                      <a:pPr/>
                      <a:t>[CELLRANGE]</a:t>
                    </a:fld>
                    <a:r>
                      <a:rPr lang="en-US" baseline="0"/>
                      <a:t>, </a:t>
                    </a:r>
                    <a:fld id="{716DC4D3-5105-1A4C-93BE-56E0A3CB76DB}"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488-4F13-B134-06547FB79937}"/>
                </c:ext>
              </c:extLst>
            </c:dLbl>
            <c:dLbl>
              <c:idx val="1"/>
              <c:tx>
                <c:rich>
                  <a:bodyPr/>
                  <a:lstStyle/>
                  <a:p>
                    <a:fld id="{6D5F7880-654D-CF4F-80BD-CB955FED534E}" type="CELLRANGE">
                      <a:rPr lang="en-US"/>
                      <a:pPr/>
                      <a:t>[CELLRANGE]</a:t>
                    </a:fld>
                    <a:r>
                      <a:rPr lang="en-US" baseline="0"/>
                      <a:t>, </a:t>
                    </a:r>
                    <a:fld id="{72FC3507-EAB2-F34D-BB79-65B69344D751}"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488-4F13-B134-06547FB79937}"/>
                </c:ext>
              </c:extLst>
            </c:dLbl>
            <c:dLbl>
              <c:idx val="2"/>
              <c:tx>
                <c:rich>
                  <a:bodyPr/>
                  <a:lstStyle/>
                  <a:p>
                    <a:fld id="{B39F50BC-C7D2-F042-8C6E-475898482229}" type="CELLRANGE">
                      <a:rPr lang="en-US"/>
                      <a:pPr/>
                      <a:t>[CELLRANGE]</a:t>
                    </a:fld>
                    <a:r>
                      <a:rPr lang="en-US" baseline="0"/>
                      <a:t>, </a:t>
                    </a:r>
                    <a:fld id="{2FD3AD3D-6C36-3C4A-99B4-8E19FAA27368}"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488-4F13-B134-06547FB799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10'!$J$11:$J$13</c:f>
              <c:strCache>
                <c:ptCount val="3"/>
                <c:pt idx="0">
                  <c:v>Fidelity score
Part I</c:v>
                </c:pt>
                <c:pt idx="1">
                  <c:v>Fidelity score
Part II</c:v>
                </c:pt>
                <c:pt idx="2">
                  <c:v>Weighted 
total</c:v>
                </c:pt>
              </c:strCache>
            </c:strRef>
          </c:cat>
          <c:val>
            <c:numRef>
              <c:f>'Class 10'!$K$11:$K$13</c:f>
              <c:numCache>
                <c:formatCode>0%</c:formatCode>
                <c:ptCount val="3"/>
                <c:pt idx="0">
                  <c:v>1</c:v>
                </c:pt>
                <c:pt idx="1">
                  <c:v>0.9642857142857143</c:v>
                </c:pt>
                <c:pt idx="2">
                  <c:v>0.96875</c:v>
                </c:pt>
              </c:numCache>
            </c:numRef>
          </c:val>
          <c:extLst>
            <c:ext xmlns:c15="http://schemas.microsoft.com/office/drawing/2012/chart" uri="{02D57815-91ED-43cb-92C2-25804820EDAC}">
              <c15:datalabelsRange>
                <c15:f>'Class 10'!$L$11:$L$13</c15:f>
                <c15:dlblRangeCache>
                  <c:ptCount val="3"/>
                  <c:pt idx="0">
                    <c:v>Strong</c:v>
                  </c:pt>
                  <c:pt idx="1">
                    <c:v>Strong</c:v>
                  </c:pt>
                  <c:pt idx="2">
                    <c:v>Strong</c:v>
                  </c:pt>
                </c15:dlblRangeCache>
              </c15:datalabelsRange>
            </c:ext>
            <c:ext xmlns:c16="http://schemas.microsoft.com/office/drawing/2014/chart" uri="{C3380CC4-5D6E-409C-BE32-E72D297353CC}">
              <c16:uniqueId val="{00000000-1488-4F13-B134-06547FB79937}"/>
            </c:ext>
          </c:extLst>
        </c:ser>
        <c:dLbls>
          <c:showLegendKey val="0"/>
          <c:showVal val="0"/>
          <c:showCatName val="0"/>
          <c:showSerName val="0"/>
          <c:showPercent val="0"/>
          <c:showBubbleSize val="0"/>
        </c:dLbls>
        <c:gapWidth val="219"/>
        <c:overlap val="-27"/>
        <c:axId val="407372448"/>
        <c:axId val="407373280"/>
      </c:barChart>
      <c:catAx>
        <c:axId val="407372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73280"/>
        <c:crosses val="autoZero"/>
        <c:auto val="1"/>
        <c:lblAlgn val="ctr"/>
        <c:lblOffset val="100"/>
        <c:noMultiLvlLbl val="0"/>
      </c:catAx>
      <c:valAx>
        <c:axId val="4073732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72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E810922C-7BEF-F642-838D-FABCE11C8F81}" type="CELLRANGE">
                      <a:rPr lang="en-US"/>
                      <a:pPr/>
                      <a:t>[CELLRANGE]</a:t>
                    </a:fld>
                    <a:r>
                      <a:rPr lang="en-US" baseline="0"/>
                      <a:t>, </a:t>
                    </a:r>
                    <a:fld id="{92CF96C6-8365-544F-A84B-DF62D5299687}"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2A9-41EC-824A-2775C2178AA8}"/>
                </c:ext>
              </c:extLst>
            </c:dLbl>
            <c:dLbl>
              <c:idx val="1"/>
              <c:tx>
                <c:rich>
                  <a:bodyPr/>
                  <a:lstStyle/>
                  <a:p>
                    <a:fld id="{0CD501E4-97EC-4B4C-808C-10B0EA075B84}" type="CELLRANGE">
                      <a:rPr lang="en-US"/>
                      <a:pPr/>
                      <a:t>[CELLRANGE]</a:t>
                    </a:fld>
                    <a:r>
                      <a:rPr lang="en-US" baseline="0"/>
                      <a:t>, </a:t>
                    </a:r>
                    <a:fld id="{D7B0E747-FAEA-0B41-81A4-BFE0FE1C89EB}"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2A9-41EC-824A-2775C2178AA8}"/>
                </c:ext>
              </c:extLst>
            </c:dLbl>
            <c:dLbl>
              <c:idx val="2"/>
              <c:tx>
                <c:rich>
                  <a:bodyPr/>
                  <a:lstStyle/>
                  <a:p>
                    <a:fld id="{63C4DF26-1729-544E-9972-6C0BBD614D49}" type="CELLRANGE">
                      <a:rPr lang="en-US"/>
                      <a:pPr/>
                      <a:t>[CELLRANGE]</a:t>
                    </a:fld>
                    <a:r>
                      <a:rPr lang="en-US" baseline="0"/>
                      <a:t>, </a:t>
                    </a:r>
                    <a:fld id="{1AF8F7F9-8C21-F043-AF16-C8528D108440}"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2A9-41EC-824A-2775C2178A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11'!$J$11:$J$13</c:f>
              <c:strCache>
                <c:ptCount val="3"/>
                <c:pt idx="0">
                  <c:v>Fidelity score
Part I</c:v>
                </c:pt>
                <c:pt idx="1">
                  <c:v>Fidelity score
Part II</c:v>
                </c:pt>
                <c:pt idx="2">
                  <c:v>Weighted 
total</c:v>
                </c:pt>
              </c:strCache>
            </c:strRef>
          </c:cat>
          <c:val>
            <c:numRef>
              <c:f>'Class 11'!$K$11:$K$13</c:f>
              <c:numCache>
                <c:formatCode>0%</c:formatCode>
                <c:ptCount val="3"/>
                <c:pt idx="0">
                  <c:v>1</c:v>
                </c:pt>
                <c:pt idx="1">
                  <c:v>0.88095238095238093</c:v>
                </c:pt>
                <c:pt idx="2">
                  <c:v>0.89583333333333337</c:v>
                </c:pt>
              </c:numCache>
            </c:numRef>
          </c:val>
          <c:extLst>
            <c:ext xmlns:c15="http://schemas.microsoft.com/office/drawing/2012/chart" uri="{02D57815-91ED-43cb-92C2-25804820EDAC}">
              <c15:datalabelsRange>
                <c15:f>'Class 11'!$L$11:$L$13</c15:f>
                <c15:dlblRangeCache>
                  <c:ptCount val="3"/>
                  <c:pt idx="0">
                    <c:v>Strong</c:v>
                  </c:pt>
                  <c:pt idx="1">
                    <c:v>Strong</c:v>
                  </c:pt>
                  <c:pt idx="2">
                    <c:v>Strong</c:v>
                  </c:pt>
                </c15:dlblRangeCache>
              </c15:datalabelsRange>
            </c:ext>
            <c:ext xmlns:c16="http://schemas.microsoft.com/office/drawing/2014/chart" uri="{C3380CC4-5D6E-409C-BE32-E72D297353CC}">
              <c16:uniqueId val="{00000000-32A9-41EC-824A-2775C2178AA8}"/>
            </c:ext>
          </c:extLst>
        </c:ser>
        <c:dLbls>
          <c:showLegendKey val="0"/>
          <c:showVal val="0"/>
          <c:showCatName val="0"/>
          <c:showSerName val="0"/>
          <c:showPercent val="0"/>
          <c:showBubbleSize val="0"/>
        </c:dLbls>
        <c:gapWidth val="219"/>
        <c:overlap val="-27"/>
        <c:axId val="407371616"/>
        <c:axId val="407372032"/>
      </c:barChart>
      <c:catAx>
        <c:axId val="40737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72032"/>
        <c:crosses val="autoZero"/>
        <c:auto val="1"/>
        <c:lblAlgn val="ctr"/>
        <c:lblOffset val="100"/>
        <c:noMultiLvlLbl val="0"/>
      </c:catAx>
      <c:valAx>
        <c:axId val="4073720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37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32AF6CAA-CBA8-EC44-BF26-9C909EC1CA1E}" type="CELLRANGE">
                      <a:rPr lang="en-US"/>
                      <a:pPr/>
                      <a:t>[CELLRANGE]</a:t>
                    </a:fld>
                    <a:r>
                      <a:rPr lang="en-US" baseline="0"/>
                      <a:t>, </a:t>
                    </a:r>
                    <a:fld id="{E1360E99-E8EA-A742-B0F7-F5DA24BC09DA}"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132-4A24-96AC-E60ACF474C46}"/>
                </c:ext>
              </c:extLst>
            </c:dLbl>
            <c:dLbl>
              <c:idx val="1"/>
              <c:tx>
                <c:rich>
                  <a:bodyPr/>
                  <a:lstStyle/>
                  <a:p>
                    <a:fld id="{6940571A-39BD-E24F-8955-AD371C5FA14C}" type="CELLRANGE">
                      <a:rPr lang="en-US"/>
                      <a:pPr/>
                      <a:t>[CELLRANGE]</a:t>
                    </a:fld>
                    <a:r>
                      <a:rPr lang="en-US" baseline="0"/>
                      <a:t>, </a:t>
                    </a:r>
                    <a:fld id="{7C9D9775-8FC4-6C4F-AEA0-B7CE97243205}"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132-4A24-96AC-E60ACF474C46}"/>
                </c:ext>
              </c:extLst>
            </c:dLbl>
            <c:dLbl>
              <c:idx val="2"/>
              <c:tx>
                <c:rich>
                  <a:bodyPr/>
                  <a:lstStyle/>
                  <a:p>
                    <a:fld id="{CC27F0AC-B8AC-ED49-AC77-96B0BAA4B359}" type="CELLRANGE">
                      <a:rPr lang="en-US"/>
                      <a:pPr/>
                      <a:t>[CELLRANGE]</a:t>
                    </a:fld>
                    <a:r>
                      <a:rPr lang="en-US" baseline="0"/>
                      <a:t>, </a:t>
                    </a:r>
                    <a:fld id="{D700786C-69F2-524F-B9B7-0EC57DE06A11}"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132-4A24-96AC-E60ACF474C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12'!$J$11:$J$13</c:f>
              <c:strCache>
                <c:ptCount val="3"/>
                <c:pt idx="0">
                  <c:v>Fidelity score
Part I</c:v>
                </c:pt>
                <c:pt idx="1">
                  <c:v>Fidelity score
Part II</c:v>
                </c:pt>
                <c:pt idx="2">
                  <c:v>Weighted 
total</c:v>
                </c:pt>
              </c:strCache>
            </c:strRef>
          </c:cat>
          <c:val>
            <c:numRef>
              <c:f>'Class 12'!$K$11:$K$13</c:f>
              <c:numCache>
                <c:formatCode>0%</c:formatCode>
                <c:ptCount val="3"/>
                <c:pt idx="0">
                  <c:v>1</c:v>
                </c:pt>
                <c:pt idx="1">
                  <c:v>0.94047619047619047</c:v>
                </c:pt>
                <c:pt idx="2">
                  <c:v>0.94791666666666663</c:v>
                </c:pt>
              </c:numCache>
            </c:numRef>
          </c:val>
          <c:extLst>
            <c:ext xmlns:c15="http://schemas.microsoft.com/office/drawing/2012/chart" uri="{02D57815-91ED-43cb-92C2-25804820EDAC}">
              <c15:datalabelsRange>
                <c15:f>'Class 12'!$L$11:$L$13</c15:f>
                <c15:dlblRangeCache>
                  <c:ptCount val="3"/>
                  <c:pt idx="0">
                    <c:v>Strong</c:v>
                  </c:pt>
                  <c:pt idx="1">
                    <c:v>Strong</c:v>
                  </c:pt>
                  <c:pt idx="2">
                    <c:v>Strong</c:v>
                  </c:pt>
                </c15:dlblRangeCache>
              </c15:datalabelsRange>
            </c:ext>
            <c:ext xmlns:c16="http://schemas.microsoft.com/office/drawing/2014/chart" uri="{C3380CC4-5D6E-409C-BE32-E72D297353CC}">
              <c16:uniqueId val="{00000000-8132-4A24-96AC-E60ACF474C46}"/>
            </c:ext>
          </c:extLst>
        </c:ser>
        <c:dLbls>
          <c:showLegendKey val="0"/>
          <c:showVal val="0"/>
          <c:showCatName val="0"/>
          <c:showSerName val="0"/>
          <c:showPercent val="0"/>
          <c:showBubbleSize val="0"/>
        </c:dLbls>
        <c:gapWidth val="219"/>
        <c:overlap val="-27"/>
        <c:axId val="316744576"/>
        <c:axId val="405769312"/>
      </c:barChart>
      <c:catAx>
        <c:axId val="31674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769312"/>
        <c:crosses val="autoZero"/>
        <c:auto val="1"/>
        <c:lblAlgn val="ctr"/>
        <c:lblOffset val="100"/>
        <c:noMultiLvlLbl val="0"/>
      </c:catAx>
      <c:valAx>
        <c:axId val="4057693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674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B7B48C3B-1002-664F-AD7D-FA82EAB73DDC}" type="CELLRANGE">
                      <a:rPr lang="en-US"/>
                      <a:pPr/>
                      <a:t>[CELLRANGE]</a:t>
                    </a:fld>
                    <a:r>
                      <a:rPr lang="en-US" baseline="0"/>
                      <a:t>, </a:t>
                    </a:r>
                    <a:fld id="{A26961DD-9A12-9F46-B8C3-05C05C4A5258}"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5EB-4E5E-A126-F46433AD2546}"/>
                </c:ext>
              </c:extLst>
            </c:dLbl>
            <c:dLbl>
              <c:idx val="1"/>
              <c:tx>
                <c:rich>
                  <a:bodyPr/>
                  <a:lstStyle/>
                  <a:p>
                    <a:fld id="{8BB52466-8CF2-5144-BC66-61995D9B3AB1}" type="CELLRANGE">
                      <a:rPr lang="en-US"/>
                      <a:pPr/>
                      <a:t>[CELLRANGE]</a:t>
                    </a:fld>
                    <a:r>
                      <a:rPr lang="en-US" baseline="0"/>
                      <a:t>, </a:t>
                    </a:r>
                    <a:fld id="{29AD51BC-A854-8F48-BE6B-8475924E5FB9}"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5EB-4E5E-A126-F46433AD2546}"/>
                </c:ext>
              </c:extLst>
            </c:dLbl>
            <c:dLbl>
              <c:idx val="2"/>
              <c:tx>
                <c:rich>
                  <a:bodyPr/>
                  <a:lstStyle/>
                  <a:p>
                    <a:fld id="{69F73B93-F684-B744-8B4E-AAD9DDD1F02C}" type="CELLRANGE">
                      <a:rPr lang="en-US"/>
                      <a:pPr/>
                      <a:t>[CELLRANGE]</a:t>
                    </a:fld>
                    <a:r>
                      <a:rPr lang="en-US" baseline="0"/>
                      <a:t>, </a:t>
                    </a:r>
                    <a:fld id="{63265875-519A-C346-B95D-3DEF3F91986F}"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5EB-4E5E-A126-F46433AD25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13'!$J$11:$J$13</c:f>
              <c:strCache>
                <c:ptCount val="3"/>
                <c:pt idx="0">
                  <c:v>Fidelity score
Part I</c:v>
                </c:pt>
                <c:pt idx="1">
                  <c:v>Fidelity score
Part II</c:v>
                </c:pt>
                <c:pt idx="2">
                  <c:v>Weighted 
total</c:v>
                </c:pt>
              </c:strCache>
            </c:strRef>
          </c:cat>
          <c:val>
            <c:numRef>
              <c:f>'Class 13'!$K$11:$K$13</c:f>
              <c:numCache>
                <c:formatCode>0%</c:formatCode>
                <c:ptCount val="3"/>
                <c:pt idx="0">
                  <c:v>1</c:v>
                </c:pt>
                <c:pt idx="1">
                  <c:v>0.88095238095238093</c:v>
                </c:pt>
                <c:pt idx="2">
                  <c:v>0.89583333333333337</c:v>
                </c:pt>
              </c:numCache>
            </c:numRef>
          </c:val>
          <c:extLst>
            <c:ext xmlns:c15="http://schemas.microsoft.com/office/drawing/2012/chart" uri="{02D57815-91ED-43cb-92C2-25804820EDAC}">
              <c15:datalabelsRange>
                <c15:f>'Class 13'!$L$11:$L$13</c15:f>
                <c15:dlblRangeCache>
                  <c:ptCount val="3"/>
                  <c:pt idx="0">
                    <c:v>Strong</c:v>
                  </c:pt>
                  <c:pt idx="1">
                    <c:v>Strong</c:v>
                  </c:pt>
                  <c:pt idx="2">
                    <c:v>Strong</c:v>
                  </c:pt>
                </c15:dlblRangeCache>
              </c15:datalabelsRange>
            </c:ext>
            <c:ext xmlns:c16="http://schemas.microsoft.com/office/drawing/2014/chart" uri="{C3380CC4-5D6E-409C-BE32-E72D297353CC}">
              <c16:uniqueId val="{00000000-A5EB-4E5E-A126-F46433AD2546}"/>
            </c:ext>
          </c:extLst>
        </c:ser>
        <c:dLbls>
          <c:showLegendKey val="0"/>
          <c:showVal val="0"/>
          <c:showCatName val="0"/>
          <c:showSerName val="0"/>
          <c:showPercent val="0"/>
          <c:showBubbleSize val="0"/>
        </c:dLbls>
        <c:gapWidth val="219"/>
        <c:overlap val="-27"/>
        <c:axId val="405768064"/>
        <c:axId val="405771392"/>
      </c:barChart>
      <c:catAx>
        <c:axId val="40576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771392"/>
        <c:crosses val="autoZero"/>
        <c:auto val="1"/>
        <c:lblAlgn val="ctr"/>
        <c:lblOffset val="100"/>
        <c:noMultiLvlLbl val="0"/>
      </c:catAx>
      <c:valAx>
        <c:axId val="4057713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768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E1DCEC4D-38A5-EF4B-AF0C-035EE2B71EF5}" type="CELLRANGE">
                      <a:rPr lang="en-US"/>
                      <a:pPr/>
                      <a:t>[CELLRANGE]</a:t>
                    </a:fld>
                    <a:r>
                      <a:rPr lang="en-US" baseline="0"/>
                      <a:t>, </a:t>
                    </a:r>
                    <a:fld id="{5036A187-86EF-F049-B300-45778D89C2CF}"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3D3-474D-A448-940BEBC5ABFF}"/>
                </c:ext>
              </c:extLst>
            </c:dLbl>
            <c:dLbl>
              <c:idx val="1"/>
              <c:tx>
                <c:rich>
                  <a:bodyPr/>
                  <a:lstStyle/>
                  <a:p>
                    <a:fld id="{4B3A8073-945F-214A-BF24-CF839EA2C6C2}" type="CELLRANGE">
                      <a:rPr lang="en-US"/>
                      <a:pPr/>
                      <a:t>[CELLRANGE]</a:t>
                    </a:fld>
                    <a:r>
                      <a:rPr lang="en-US" baseline="0"/>
                      <a:t>, </a:t>
                    </a:r>
                    <a:fld id="{4720CA7C-24B2-A64D-91D1-F6B11DC856C9}"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3D3-474D-A448-940BEBC5ABFF}"/>
                </c:ext>
              </c:extLst>
            </c:dLbl>
            <c:dLbl>
              <c:idx val="2"/>
              <c:tx>
                <c:rich>
                  <a:bodyPr/>
                  <a:lstStyle/>
                  <a:p>
                    <a:fld id="{027EE70E-35DD-5D42-B41A-2148C04F727E}" type="CELLRANGE">
                      <a:rPr lang="en-US"/>
                      <a:pPr/>
                      <a:t>[CELLRANGE]</a:t>
                    </a:fld>
                    <a:r>
                      <a:rPr lang="en-US" baseline="0"/>
                      <a:t>, </a:t>
                    </a:r>
                    <a:fld id="{17D722AF-D0C6-8F41-AD7A-BE16CD09AB9C}"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3D3-474D-A448-940BEBC5AB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14'!$J$11:$J$13</c:f>
              <c:strCache>
                <c:ptCount val="3"/>
                <c:pt idx="0">
                  <c:v>Fidelity score
Part I</c:v>
                </c:pt>
                <c:pt idx="1">
                  <c:v>Fidelity score
Part II</c:v>
                </c:pt>
                <c:pt idx="2">
                  <c:v>Weighted 
total</c:v>
                </c:pt>
              </c:strCache>
            </c:strRef>
          </c:cat>
          <c:val>
            <c:numRef>
              <c:f>'Class 14'!$K$11:$K$13</c:f>
              <c:numCache>
                <c:formatCode>0%</c:formatCode>
                <c:ptCount val="3"/>
                <c:pt idx="0">
                  <c:v>1</c:v>
                </c:pt>
                <c:pt idx="1">
                  <c:v>0.9285714285714286</c:v>
                </c:pt>
                <c:pt idx="2">
                  <c:v>0.9375</c:v>
                </c:pt>
              </c:numCache>
            </c:numRef>
          </c:val>
          <c:extLst>
            <c:ext xmlns:c15="http://schemas.microsoft.com/office/drawing/2012/chart" uri="{02D57815-91ED-43cb-92C2-25804820EDAC}">
              <c15:datalabelsRange>
                <c15:f>'Class 14'!$L$11:$L$13</c15:f>
                <c15:dlblRangeCache>
                  <c:ptCount val="3"/>
                  <c:pt idx="0">
                    <c:v>Strong</c:v>
                  </c:pt>
                  <c:pt idx="1">
                    <c:v>Strong</c:v>
                  </c:pt>
                  <c:pt idx="2">
                    <c:v>Strong</c:v>
                  </c:pt>
                </c15:dlblRangeCache>
              </c15:datalabelsRange>
            </c:ext>
            <c:ext xmlns:c16="http://schemas.microsoft.com/office/drawing/2014/chart" uri="{C3380CC4-5D6E-409C-BE32-E72D297353CC}">
              <c16:uniqueId val="{00000000-33D3-474D-A448-940BEBC5ABFF}"/>
            </c:ext>
          </c:extLst>
        </c:ser>
        <c:dLbls>
          <c:showLegendKey val="0"/>
          <c:showVal val="0"/>
          <c:showCatName val="0"/>
          <c:showSerName val="0"/>
          <c:showPercent val="0"/>
          <c:showBubbleSize val="0"/>
        </c:dLbls>
        <c:gapWidth val="219"/>
        <c:overlap val="-27"/>
        <c:axId val="410954064"/>
        <c:axId val="406231648"/>
      </c:barChart>
      <c:catAx>
        <c:axId val="41095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31648"/>
        <c:crosses val="autoZero"/>
        <c:auto val="1"/>
        <c:lblAlgn val="ctr"/>
        <c:lblOffset val="100"/>
        <c:noMultiLvlLbl val="0"/>
      </c:catAx>
      <c:valAx>
        <c:axId val="4062316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95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C58DC969-83C9-2F4E-A228-69A83F4752B3}" type="CELLRANGE">
                      <a:rPr lang="en-US"/>
                      <a:pPr/>
                      <a:t>[CELLRANGE]</a:t>
                    </a:fld>
                    <a:r>
                      <a:rPr lang="en-US" baseline="0"/>
                      <a:t>, </a:t>
                    </a:r>
                    <a:fld id="{FC13B5BE-4558-0843-8D93-576D22A27332}"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D8D-4CB9-A731-0E2024B9C5FA}"/>
                </c:ext>
              </c:extLst>
            </c:dLbl>
            <c:dLbl>
              <c:idx val="1"/>
              <c:tx>
                <c:rich>
                  <a:bodyPr/>
                  <a:lstStyle/>
                  <a:p>
                    <a:fld id="{0D80A127-E78B-2748-BDF8-1ED73884072B}" type="CELLRANGE">
                      <a:rPr lang="en-US"/>
                      <a:pPr/>
                      <a:t>[CELLRANGE]</a:t>
                    </a:fld>
                    <a:r>
                      <a:rPr lang="en-US" baseline="0"/>
                      <a:t>, </a:t>
                    </a:r>
                    <a:fld id="{6DE93AB1-BFA1-1846-8CC9-7152AAFC8E32}"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D8D-4CB9-A731-0E2024B9C5FA}"/>
                </c:ext>
              </c:extLst>
            </c:dLbl>
            <c:dLbl>
              <c:idx val="2"/>
              <c:tx>
                <c:rich>
                  <a:bodyPr/>
                  <a:lstStyle/>
                  <a:p>
                    <a:fld id="{BB17B652-CBC6-044E-BA91-74BDD473E99E}" type="CELLRANGE">
                      <a:rPr lang="en-US"/>
                      <a:pPr/>
                      <a:t>[CELLRANGE]</a:t>
                    </a:fld>
                    <a:r>
                      <a:rPr lang="en-US" baseline="0"/>
                      <a:t>, </a:t>
                    </a:r>
                    <a:fld id="{FC57CD33-574D-2343-85C2-43820A46C083}"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D8D-4CB9-A731-0E2024B9C5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15'!$J$11:$J$13</c:f>
              <c:strCache>
                <c:ptCount val="3"/>
                <c:pt idx="0">
                  <c:v>Fidelity score
Part I</c:v>
                </c:pt>
                <c:pt idx="1">
                  <c:v>Fidelity score
Part II</c:v>
                </c:pt>
                <c:pt idx="2">
                  <c:v>Weighted 
total</c:v>
                </c:pt>
              </c:strCache>
            </c:strRef>
          </c:cat>
          <c:val>
            <c:numRef>
              <c:f>'Class 15'!$K$11:$K$13</c:f>
              <c:numCache>
                <c:formatCode>0%</c:formatCode>
                <c:ptCount val="3"/>
                <c:pt idx="0">
                  <c:v>1</c:v>
                </c:pt>
                <c:pt idx="1">
                  <c:v>0.95238095238095233</c:v>
                </c:pt>
                <c:pt idx="2">
                  <c:v>0.95833333333333337</c:v>
                </c:pt>
              </c:numCache>
            </c:numRef>
          </c:val>
          <c:extLst>
            <c:ext xmlns:c15="http://schemas.microsoft.com/office/drawing/2012/chart" uri="{02D57815-91ED-43cb-92C2-25804820EDAC}">
              <c15:datalabelsRange>
                <c15:f>'Class 15'!$L$11:$L$13</c15:f>
                <c15:dlblRangeCache>
                  <c:ptCount val="3"/>
                  <c:pt idx="0">
                    <c:v>Strong</c:v>
                  </c:pt>
                  <c:pt idx="1">
                    <c:v>Strong</c:v>
                  </c:pt>
                  <c:pt idx="2">
                    <c:v>Strong</c:v>
                  </c:pt>
                </c15:dlblRangeCache>
              </c15:datalabelsRange>
            </c:ext>
            <c:ext xmlns:c16="http://schemas.microsoft.com/office/drawing/2014/chart" uri="{C3380CC4-5D6E-409C-BE32-E72D297353CC}">
              <c16:uniqueId val="{00000000-5D8D-4CB9-A731-0E2024B9C5FA}"/>
            </c:ext>
          </c:extLst>
        </c:ser>
        <c:dLbls>
          <c:showLegendKey val="0"/>
          <c:showVal val="0"/>
          <c:showCatName val="0"/>
          <c:showSerName val="0"/>
          <c:showPercent val="0"/>
          <c:showBubbleSize val="0"/>
        </c:dLbls>
        <c:gapWidth val="219"/>
        <c:overlap val="-27"/>
        <c:axId val="437997952"/>
        <c:axId val="438000864"/>
      </c:barChart>
      <c:catAx>
        <c:axId val="43799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000864"/>
        <c:crosses val="autoZero"/>
        <c:auto val="1"/>
        <c:lblAlgn val="ctr"/>
        <c:lblOffset val="100"/>
        <c:noMultiLvlLbl val="0"/>
      </c:catAx>
      <c:valAx>
        <c:axId val="4380008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997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layout>
        <c:manualLayout>
          <c:xMode val="edge"/>
          <c:yMode val="edge"/>
          <c:x val="0.383874890638670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508F5C24-DAE2-2F41-849A-A1B73EDF4546}" type="CELLRANGE">
                      <a:rPr lang="en-US"/>
                      <a:pPr/>
                      <a:t>[CELLRANGE]</a:t>
                    </a:fld>
                    <a:r>
                      <a:rPr lang="en-US" baseline="0"/>
                      <a:t>, </a:t>
                    </a:r>
                    <a:fld id="{8C206674-D7E8-EF4F-BB1C-595DF20CC402}"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10D-446B-ABAE-15582056045C}"/>
                </c:ext>
              </c:extLst>
            </c:dLbl>
            <c:dLbl>
              <c:idx val="1"/>
              <c:tx>
                <c:rich>
                  <a:bodyPr/>
                  <a:lstStyle/>
                  <a:p>
                    <a:fld id="{ED7E10AA-E003-3D45-BC55-CB2CF42D3095}" type="CELLRANGE">
                      <a:rPr lang="en-US"/>
                      <a:pPr/>
                      <a:t>[CELLRANGE]</a:t>
                    </a:fld>
                    <a:r>
                      <a:rPr lang="en-US" baseline="0"/>
                      <a:t>, </a:t>
                    </a:r>
                    <a:fld id="{F02D968B-6FD2-9F4C-B5DB-AC9FB2D18AD9}"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10D-446B-ABAE-15582056045C}"/>
                </c:ext>
              </c:extLst>
            </c:dLbl>
            <c:dLbl>
              <c:idx val="2"/>
              <c:tx>
                <c:rich>
                  <a:bodyPr/>
                  <a:lstStyle/>
                  <a:p>
                    <a:fld id="{3C74E4DB-3068-FB4A-8C86-58E9B2BDB421}" type="CELLRANGE">
                      <a:rPr lang="en-US"/>
                      <a:pPr/>
                      <a:t>[CELLRANGE]</a:t>
                    </a:fld>
                    <a:r>
                      <a:rPr lang="en-US" baseline="0"/>
                      <a:t>, </a:t>
                    </a:r>
                    <a:fld id="{CC789AF8-E5DE-A241-9B83-5F5D113BD12E}"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10D-446B-ABAE-1558205604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16'!$J$11:$J$13</c:f>
              <c:strCache>
                <c:ptCount val="3"/>
                <c:pt idx="0">
                  <c:v>Fidelity score
Part I</c:v>
                </c:pt>
                <c:pt idx="1">
                  <c:v>Fidelity score
Part II</c:v>
                </c:pt>
                <c:pt idx="2">
                  <c:v>Weighted 
total</c:v>
                </c:pt>
              </c:strCache>
            </c:strRef>
          </c:cat>
          <c:val>
            <c:numRef>
              <c:f>'Class 16'!$K$11:$K$13</c:f>
              <c:numCache>
                <c:formatCode>0%</c:formatCode>
                <c:ptCount val="3"/>
                <c:pt idx="0">
                  <c:v>1</c:v>
                </c:pt>
                <c:pt idx="1">
                  <c:v>0.9285714285714286</c:v>
                </c:pt>
                <c:pt idx="2">
                  <c:v>0.9375</c:v>
                </c:pt>
              </c:numCache>
            </c:numRef>
          </c:val>
          <c:extLst>
            <c:ext xmlns:c15="http://schemas.microsoft.com/office/drawing/2012/chart" uri="{02D57815-91ED-43cb-92C2-25804820EDAC}">
              <c15:datalabelsRange>
                <c15:f>'Class 16'!$L$11:$L$13</c15:f>
                <c15:dlblRangeCache>
                  <c:ptCount val="3"/>
                  <c:pt idx="0">
                    <c:v>Strong</c:v>
                  </c:pt>
                  <c:pt idx="1">
                    <c:v>Strong</c:v>
                  </c:pt>
                  <c:pt idx="2">
                    <c:v>Strong</c:v>
                  </c:pt>
                </c15:dlblRangeCache>
              </c15:datalabelsRange>
            </c:ext>
            <c:ext xmlns:c16="http://schemas.microsoft.com/office/drawing/2014/chart" uri="{C3380CC4-5D6E-409C-BE32-E72D297353CC}">
              <c16:uniqueId val="{00000000-110D-446B-ABAE-15582056045C}"/>
            </c:ext>
          </c:extLst>
        </c:ser>
        <c:dLbls>
          <c:showLegendKey val="0"/>
          <c:showVal val="0"/>
          <c:showCatName val="0"/>
          <c:showSerName val="0"/>
          <c:showPercent val="0"/>
          <c:showBubbleSize val="0"/>
        </c:dLbls>
        <c:gapWidth val="219"/>
        <c:overlap val="-27"/>
        <c:axId val="437997536"/>
        <c:axId val="438001696"/>
      </c:barChart>
      <c:catAx>
        <c:axId val="43799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001696"/>
        <c:crossesAt val="0"/>
        <c:auto val="1"/>
        <c:lblAlgn val="ctr"/>
        <c:lblOffset val="100"/>
        <c:noMultiLvlLbl val="0"/>
      </c:catAx>
      <c:valAx>
        <c:axId val="4380016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99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HS combined</a:t>
            </a:r>
            <a:r>
              <a:rPr lang="en-US" baseline="0"/>
              <a:t> curriculum</a:t>
            </a:r>
          </a:p>
          <a:p>
            <a:pPr>
              <a:defRPr/>
            </a:pPr>
            <a:r>
              <a:rPr lang="en-US" baseline="0"/>
              <a:t>fidelity data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'Aggregated scores'!$B$2</c:f>
              <c:strCache>
                <c:ptCount val="1"/>
                <c:pt idx="0">
                  <c:v>Fidelity score
Part 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'Aggregated scores'!$C$1:$S$1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'Aggregated scores'!$C$2:$S$2</c:f>
              <c:numCache>
                <c:formatCode>0%</c:formatCode>
                <c:ptCount val="17"/>
                <c:pt idx="0">
                  <c:v>0.66666666666666663</c:v>
                </c:pt>
                <c:pt idx="1">
                  <c:v>0.91666666666666663</c:v>
                </c:pt>
                <c:pt idx="2">
                  <c:v>1</c:v>
                </c:pt>
                <c:pt idx="3">
                  <c:v>1</c:v>
                </c:pt>
                <c:pt idx="4">
                  <c:v>1</c:v>
                </c:pt>
                <c:pt idx="5">
                  <c:v>1</c:v>
                </c:pt>
                <c:pt idx="6">
                  <c:v>0.91666666666666663</c:v>
                </c:pt>
                <c:pt idx="7">
                  <c:v>1</c:v>
                </c:pt>
                <c:pt idx="8">
                  <c:v>1</c:v>
                </c:pt>
                <c:pt idx="9">
                  <c:v>1</c:v>
                </c:pt>
                <c:pt idx="10">
                  <c:v>1</c:v>
                </c:pt>
                <c:pt idx="11">
                  <c:v>1</c:v>
                </c:pt>
                <c:pt idx="12">
                  <c:v>1</c:v>
                </c:pt>
                <c:pt idx="13">
                  <c:v>1</c:v>
                </c:pt>
                <c:pt idx="14">
                  <c:v>1</c:v>
                </c:pt>
                <c:pt idx="15">
                  <c:v>1</c:v>
                </c:pt>
                <c:pt idx="16">
                  <c:v>0.96875</c:v>
                </c:pt>
              </c:numCache>
            </c:numRef>
          </c:val>
          <c:extLst>
            <c:ext xmlns:c16="http://schemas.microsoft.com/office/drawing/2014/chart" uri="{C3380CC4-5D6E-409C-BE32-E72D297353CC}">
              <c16:uniqueId val="{00000000-CADF-4590-BA2D-A7FE2B0C0CC4}"/>
            </c:ext>
          </c:extLst>
        </c:ser>
        <c:ser>
          <c:idx val="1"/>
          <c:order val="1"/>
          <c:tx>
            <c:strRef>
              <c:f>'Aggregated scores'!$B$3</c:f>
              <c:strCache>
                <c:ptCount val="1"/>
                <c:pt idx="0">
                  <c:v>Fidelity score
Part II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'Aggregated scores'!$C$1:$S$1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'Aggregated scores'!$C$3:$S$3</c:f>
              <c:numCache>
                <c:formatCode>0%</c:formatCode>
                <c:ptCount val="17"/>
                <c:pt idx="0">
                  <c:v>1</c:v>
                </c:pt>
                <c:pt idx="1">
                  <c:v>0.97619047619047616</c:v>
                </c:pt>
                <c:pt idx="2">
                  <c:v>0.90476190476190477</c:v>
                </c:pt>
                <c:pt idx="3">
                  <c:v>0.98809523809523814</c:v>
                </c:pt>
                <c:pt idx="4">
                  <c:v>0.80952380952380953</c:v>
                </c:pt>
                <c:pt idx="5">
                  <c:v>0.91666666666666663</c:v>
                </c:pt>
                <c:pt idx="6">
                  <c:v>0.95238095238095233</c:v>
                </c:pt>
                <c:pt idx="7">
                  <c:v>0.97619047619047616</c:v>
                </c:pt>
                <c:pt idx="8">
                  <c:v>0.97619047619047616</c:v>
                </c:pt>
                <c:pt idx="9">
                  <c:v>0.9642857142857143</c:v>
                </c:pt>
                <c:pt idx="10">
                  <c:v>0.88095238095238093</c:v>
                </c:pt>
                <c:pt idx="11">
                  <c:v>0.94047619047619047</c:v>
                </c:pt>
                <c:pt idx="12">
                  <c:v>0.88095238095238093</c:v>
                </c:pt>
                <c:pt idx="13">
                  <c:v>0.9285714285714286</c:v>
                </c:pt>
                <c:pt idx="14">
                  <c:v>0.95238095238095233</c:v>
                </c:pt>
                <c:pt idx="15">
                  <c:v>0.9285714285714286</c:v>
                </c:pt>
                <c:pt idx="16">
                  <c:v>0.93601190476190477</c:v>
                </c:pt>
              </c:numCache>
            </c:numRef>
          </c:val>
          <c:extLst>
            <c:ext xmlns:c16="http://schemas.microsoft.com/office/drawing/2014/chart" uri="{C3380CC4-5D6E-409C-BE32-E72D297353CC}">
              <c16:uniqueId val="{00000001-CADF-4590-BA2D-A7FE2B0C0CC4}"/>
            </c:ext>
          </c:extLst>
        </c:ser>
        <c:ser>
          <c:idx val="2"/>
          <c:order val="2"/>
          <c:tx>
            <c:strRef>
              <c:f>'Aggregated scores'!$B$4</c:f>
              <c:strCache>
                <c:ptCount val="1"/>
                <c:pt idx="0">
                  <c:v>Weighted
total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'Aggregated scores'!$C$1:$S$1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'Aggregated scores'!$C$4:$S$4</c:f>
              <c:numCache>
                <c:formatCode>0%</c:formatCode>
                <c:ptCount val="17"/>
                <c:pt idx="0">
                  <c:v>0.95833333333333337</c:v>
                </c:pt>
                <c:pt idx="1">
                  <c:v>0.96875</c:v>
                </c:pt>
                <c:pt idx="2">
                  <c:v>0.91666666666666663</c:v>
                </c:pt>
                <c:pt idx="3">
                  <c:v>0.98958333333333337</c:v>
                </c:pt>
                <c:pt idx="4">
                  <c:v>0.83333333333333337</c:v>
                </c:pt>
                <c:pt idx="5">
                  <c:v>0.92708333333333337</c:v>
                </c:pt>
                <c:pt idx="6">
                  <c:v>0.94791666666666663</c:v>
                </c:pt>
                <c:pt idx="7">
                  <c:v>0.97916666666666663</c:v>
                </c:pt>
                <c:pt idx="8">
                  <c:v>0.97916666666666663</c:v>
                </c:pt>
                <c:pt idx="9">
                  <c:v>0.96875</c:v>
                </c:pt>
                <c:pt idx="10">
                  <c:v>0.89583333333333337</c:v>
                </c:pt>
                <c:pt idx="11">
                  <c:v>0.94791666666666663</c:v>
                </c:pt>
                <c:pt idx="12">
                  <c:v>0.89583333333333337</c:v>
                </c:pt>
                <c:pt idx="13">
                  <c:v>0.9375</c:v>
                </c:pt>
                <c:pt idx="14">
                  <c:v>0.95833333333333337</c:v>
                </c:pt>
                <c:pt idx="15">
                  <c:v>0.9375</c:v>
                </c:pt>
                <c:pt idx="16">
                  <c:v>0.94010416666666674</c:v>
                </c:pt>
              </c:numCache>
            </c:numRef>
          </c:val>
          <c:extLst>
            <c:ext xmlns:c16="http://schemas.microsoft.com/office/drawing/2014/chart" uri="{C3380CC4-5D6E-409C-BE32-E72D297353CC}">
              <c16:uniqueId val="{00000002-CADF-4590-BA2D-A7FE2B0C0CC4}"/>
            </c:ext>
          </c:extLst>
        </c:ser>
        <c:dLbls>
          <c:showLegendKey val="0"/>
          <c:showVal val="0"/>
          <c:showCatName val="0"/>
          <c:showSerName val="0"/>
          <c:showPercent val="0"/>
          <c:showBubbleSize val="0"/>
        </c:dLbls>
        <c:gapWidth val="219"/>
        <c:overlap val="-27"/>
        <c:axId val="405927136"/>
        <c:axId val="405927968"/>
      </c:barChart>
      <c:catAx>
        <c:axId val="40592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927968"/>
        <c:crosses val="autoZero"/>
        <c:auto val="1"/>
        <c:lblAlgn val="ctr"/>
        <c:lblOffset val="100"/>
        <c:noMultiLvlLbl val="0"/>
      </c:catAx>
      <c:valAx>
        <c:axId val="405927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92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of physical environment indicators met by classroom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'Physical environment'!$C$4</c:f>
              <c:strCache>
                <c:ptCount val="1"/>
                <c:pt idx="0">
                  <c:v>Classroom</c:v>
                </c:pt>
              </c:strCache>
            </c:strRef>
          </c:tx>
          <c:spPr>
            <a:solidFill>
              <a:schemeClr val="accent1"/>
            </a:solidFill>
            <a:ln>
              <a:noFill/>
            </a:ln>
            <a:effectLst/>
          </c:spPr>
          <c:invertIfNegative val="0"/>
          <c:cat>
            <c:strRef>
              <c:f>'Physical environment'!$C$5:$C$21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'Physical environment'!$C$5:$C$21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0F07-41AB-8F4C-C0C7B7E51087}"/>
            </c:ext>
          </c:extLst>
        </c:ser>
        <c:ser>
          <c:idx val="1"/>
          <c:order val="1"/>
          <c:tx>
            <c:strRef>
              <c:f>'Physical environment'!$D$4</c:f>
              <c:strCache>
                <c:ptCount val="1"/>
                <c:pt idx="0">
                  <c:v>1. The classroom is organized</c:v>
                </c:pt>
              </c:strCache>
            </c:strRef>
          </c:tx>
          <c:spPr>
            <a:solidFill>
              <a:schemeClr val="accent2"/>
            </a:solidFill>
            <a:ln>
              <a:noFill/>
            </a:ln>
            <a:effectLst/>
          </c:spPr>
          <c:invertIfNegative val="0"/>
          <c:cat>
            <c:strRef>
              <c:f>'Physical environment'!$C$5:$C$21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'Physical environment'!$D$5:$D$21</c:f>
              <c:numCache>
                <c:formatCode>0%</c:formatCode>
                <c:ptCount val="17"/>
                <c:pt idx="0">
                  <c:v>1</c:v>
                </c:pt>
                <c:pt idx="1">
                  <c:v>0.61538461538461542</c:v>
                </c:pt>
                <c:pt idx="2">
                  <c:v>0.69230769230769229</c:v>
                </c:pt>
                <c:pt idx="3">
                  <c:v>0.92307692307692313</c:v>
                </c:pt>
                <c:pt idx="4">
                  <c:v>0.76923076923076927</c:v>
                </c:pt>
                <c:pt idx="5">
                  <c:v>0.69230769230769229</c:v>
                </c:pt>
                <c:pt idx="6">
                  <c:v>0.53846153846153844</c:v>
                </c:pt>
                <c:pt idx="7">
                  <c:v>0.46153846153846156</c:v>
                </c:pt>
                <c:pt idx="8">
                  <c:v>0.61538461538461542</c:v>
                </c:pt>
                <c:pt idx="9">
                  <c:v>0.53846153846153844</c:v>
                </c:pt>
                <c:pt idx="10">
                  <c:v>0.46153846153846156</c:v>
                </c:pt>
                <c:pt idx="11">
                  <c:v>0.61538461538461542</c:v>
                </c:pt>
                <c:pt idx="12">
                  <c:v>0.46153846153846156</c:v>
                </c:pt>
                <c:pt idx="13">
                  <c:v>0</c:v>
                </c:pt>
                <c:pt idx="14">
                  <c:v>0.53846153846153844</c:v>
                </c:pt>
                <c:pt idx="15">
                  <c:v>0.46153846153846156</c:v>
                </c:pt>
                <c:pt idx="16">
                  <c:v>0.58653846153846156</c:v>
                </c:pt>
              </c:numCache>
            </c:numRef>
          </c:val>
          <c:extLst>
            <c:ext xmlns:c16="http://schemas.microsoft.com/office/drawing/2014/chart" uri="{C3380CC4-5D6E-409C-BE32-E72D297353CC}">
              <c16:uniqueId val="{00000001-0F07-41AB-8F4C-C0C7B7E51087}"/>
            </c:ext>
          </c:extLst>
        </c:ser>
        <c:ser>
          <c:idx val="2"/>
          <c:order val="2"/>
          <c:tx>
            <c:strRef>
              <c:f>'Physical environment'!$E$4</c:f>
              <c:strCache>
                <c:ptCount val="1"/>
                <c:pt idx="0">
                  <c:v>2. Interest areas </c:v>
                </c:pt>
              </c:strCache>
            </c:strRef>
          </c:tx>
          <c:spPr>
            <a:solidFill>
              <a:schemeClr val="accent3"/>
            </a:solidFill>
            <a:ln>
              <a:noFill/>
            </a:ln>
            <a:effectLst/>
          </c:spPr>
          <c:invertIfNegative val="0"/>
          <c:cat>
            <c:strRef>
              <c:f>'Physical environment'!$C$5:$C$21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'Physical environment'!$E$5:$E$21</c:f>
              <c:numCache>
                <c:formatCode>0%</c:formatCode>
                <c:ptCount val="17"/>
                <c:pt idx="0">
                  <c:v>1</c:v>
                </c:pt>
                <c:pt idx="1">
                  <c:v>0.54545454545454541</c:v>
                </c:pt>
                <c:pt idx="2">
                  <c:v>0.72727272727272729</c:v>
                </c:pt>
                <c:pt idx="3">
                  <c:v>0.72727272727272729</c:v>
                </c:pt>
                <c:pt idx="4">
                  <c:v>0.90909090909090906</c:v>
                </c:pt>
                <c:pt idx="5">
                  <c:v>0.63636363636363635</c:v>
                </c:pt>
                <c:pt idx="6">
                  <c:v>0.81818181818181823</c:v>
                </c:pt>
                <c:pt idx="7">
                  <c:v>0.90909090909090906</c:v>
                </c:pt>
                <c:pt idx="8">
                  <c:v>0.90909090909090906</c:v>
                </c:pt>
                <c:pt idx="9">
                  <c:v>0.81818181818181823</c:v>
                </c:pt>
                <c:pt idx="10">
                  <c:v>0.27272727272727271</c:v>
                </c:pt>
                <c:pt idx="11">
                  <c:v>0.63636363636363635</c:v>
                </c:pt>
                <c:pt idx="12">
                  <c:v>9.0909090909090912E-2</c:v>
                </c:pt>
                <c:pt idx="13">
                  <c:v>0.54545454545454541</c:v>
                </c:pt>
                <c:pt idx="14">
                  <c:v>0.54545454545454541</c:v>
                </c:pt>
                <c:pt idx="15">
                  <c:v>0.54545454545454541</c:v>
                </c:pt>
                <c:pt idx="16">
                  <c:v>0.66477272727272729</c:v>
                </c:pt>
              </c:numCache>
            </c:numRef>
          </c:val>
          <c:extLst>
            <c:ext xmlns:c16="http://schemas.microsoft.com/office/drawing/2014/chart" uri="{C3380CC4-5D6E-409C-BE32-E72D297353CC}">
              <c16:uniqueId val="{00000002-0F07-41AB-8F4C-C0C7B7E51087}"/>
            </c:ext>
          </c:extLst>
        </c:ser>
        <c:ser>
          <c:idx val="3"/>
          <c:order val="3"/>
          <c:tx>
            <c:strRef>
              <c:f>'Physical environment'!$F$4</c:f>
              <c:strCache>
                <c:ptCount val="1"/>
                <c:pt idx="0">
                  <c:v>3. The materials, furnishings, </c:v>
                </c:pt>
              </c:strCache>
            </c:strRef>
          </c:tx>
          <c:spPr>
            <a:solidFill>
              <a:schemeClr val="accent4"/>
            </a:solidFill>
            <a:ln>
              <a:noFill/>
            </a:ln>
            <a:effectLst/>
          </c:spPr>
          <c:invertIfNegative val="0"/>
          <c:cat>
            <c:strRef>
              <c:f>'Physical environment'!$C$5:$C$21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'Physical environment'!$F$5:$F$21</c:f>
              <c:numCache>
                <c:formatCode>0%</c:formatCode>
                <c:ptCount val="17"/>
                <c:pt idx="0">
                  <c:v>1</c:v>
                </c:pt>
                <c:pt idx="1">
                  <c:v>0.75</c:v>
                </c:pt>
                <c:pt idx="2">
                  <c:v>0.83333333333333337</c:v>
                </c:pt>
                <c:pt idx="3">
                  <c:v>0.75</c:v>
                </c:pt>
                <c:pt idx="4">
                  <c:v>0.83333333333333337</c:v>
                </c:pt>
                <c:pt idx="5">
                  <c:v>0.66666666666666663</c:v>
                </c:pt>
                <c:pt idx="6">
                  <c:v>0.83333333333333337</c:v>
                </c:pt>
                <c:pt idx="7">
                  <c:v>1</c:v>
                </c:pt>
                <c:pt idx="8">
                  <c:v>0.75</c:v>
                </c:pt>
                <c:pt idx="9">
                  <c:v>0.5</c:v>
                </c:pt>
                <c:pt idx="10">
                  <c:v>0.41666666666666669</c:v>
                </c:pt>
                <c:pt idx="11">
                  <c:v>0.66666666666666663</c:v>
                </c:pt>
                <c:pt idx="12">
                  <c:v>0.16666666666666666</c:v>
                </c:pt>
                <c:pt idx="13">
                  <c:v>0.5</c:v>
                </c:pt>
                <c:pt idx="14">
                  <c:v>0.75</c:v>
                </c:pt>
                <c:pt idx="15">
                  <c:v>0.5</c:v>
                </c:pt>
                <c:pt idx="16">
                  <c:v>0.68229166666666663</c:v>
                </c:pt>
              </c:numCache>
            </c:numRef>
          </c:val>
          <c:extLst>
            <c:ext xmlns:c16="http://schemas.microsoft.com/office/drawing/2014/chart" uri="{C3380CC4-5D6E-409C-BE32-E72D297353CC}">
              <c16:uniqueId val="{00000003-0F07-41AB-8F4C-C0C7B7E51087}"/>
            </c:ext>
          </c:extLst>
        </c:ser>
        <c:ser>
          <c:idx val="4"/>
          <c:order val="4"/>
          <c:tx>
            <c:strRef>
              <c:f>'Physical environment'!$G$4</c:f>
              <c:strCache>
                <c:ptCount val="1"/>
                <c:pt idx="0">
                  <c:v>4.  Reflects the language(s)</c:v>
                </c:pt>
              </c:strCache>
            </c:strRef>
          </c:tx>
          <c:spPr>
            <a:solidFill>
              <a:schemeClr val="accent5"/>
            </a:solidFill>
            <a:ln>
              <a:noFill/>
            </a:ln>
            <a:effectLst/>
          </c:spPr>
          <c:invertIfNegative val="0"/>
          <c:cat>
            <c:strRef>
              <c:f>'Physical environment'!$C$5:$C$21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'Physical environment'!$G$5:$G$21</c:f>
              <c:numCache>
                <c:formatCode>0%</c:formatCode>
                <c:ptCount val="17"/>
                <c:pt idx="0">
                  <c:v>1</c:v>
                </c:pt>
                <c:pt idx="1">
                  <c:v>1</c:v>
                </c:pt>
                <c:pt idx="2">
                  <c:v>1</c:v>
                </c:pt>
                <c:pt idx="3">
                  <c:v>0.83333333333333337</c:v>
                </c:pt>
                <c:pt idx="4">
                  <c:v>1</c:v>
                </c:pt>
                <c:pt idx="5">
                  <c:v>0.66666666666666663</c:v>
                </c:pt>
                <c:pt idx="6">
                  <c:v>1</c:v>
                </c:pt>
                <c:pt idx="7">
                  <c:v>1</c:v>
                </c:pt>
                <c:pt idx="8">
                  <c:v>0.83333333333333337</c:v>
                </c:pt>
                <c:pt idx="9">
                  <c:v>1</c:v>
                </c:pt>
                <c:pt idx="10">
                  <c:v>0.16666666666666666</c:v>
                </c:pt>
                <c:pt idx="11">
                  <c:v>0.5</c:v>
                </c:pt>
                <c:pt idx="12">
                  <c:v>0.33333333333333331</c:v>
                </c:pt>
                <c:pt idx="13">
                  <c:v>0.5</c:v>
                </c:pt>
                <c:pt idx="14">
                  <c:v>0.5</c:v>
                </c:pt>
                <c:pt idx="15">
                  <c:v>0.5</c:v>
                </c:pt>
                <c:pt idx="16">
                  <c:v>0.73958333333333337</c:v>
                </c:pt>
              </c:numCache>
            </c:numRef>
          </c:val>
          <c:extLst>
            <c:ext xmlns:c16="http://schemas.microsoft.com/office/drawing/2014/chart" uri="{C3380CC4-5D6E-409C-BE32-E72D297353CC}">
              <c16:uniqueId val="{00000004-0F07-41AB-8F4C-C0C7B7E51087}"/>
            </c:ext>
          </c:extLst>
        </c:ser>
        <c:ser>
          <c:idx val="5"/>
          <c:order val="5"/>
          <c:tx>
            <c:strRef>
              <c:f>'Physical environment'!$H$4</c:f>
              <c:strCache>
                <c:ptCount val="1"/>
                <c:pt idx="0">
                  <c:v>5. Healthy, safe and clean.</c:v>
                </c:pt>
              </c:strCache>
            </c:strRef>
          </c:tx>
          <c:spPr>
            <a:solidFill>
              <a:schemeClr val="accent6"/>
            </a:solidFill>
            <a:ln>
              <a:noFill/>
            </a:ln>
            <a:effectLst/>
          </c:spPr>
          <c:invertIfNegative val="0"/>
          <c:cat>
            <c:strRef>
              <c:f>'Physical environment'!$C$5:$C$21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'Physical environment'!$H$5:$H$21</c:f>
              <c:numCache>
                <c:formatCode>0%</c:formatCode>
                <c:ptCount val="17"/>
                <c:pt idx="0">
                  <c:v>1</c:v>
                </c:pt>
                <c:pt idx="1">
                  <c:v>1</c:v>
                </c:pt>
                <c:pt idx="2">
                  <c:v>0.66666666666666663</c:v>
                </c:pt>
                <c:pt idx="3">
                  <c:v>1</c:v>
                </c:pt>
                <c:pt idx="4">
                  <c:v>0.66666666666666663</c:v>
                </c:pt>
                <c:pt idx="5">
                  <c:v>1</c:v>
                </c:pt>
                <c:pt idx="6">
                  <c:v>0.83333333333333337</c:v>
                </c:pt>
                <c:pt idx="7">
                  <c:v>1</c:v>
                </c:pt>
                <c:pt idx="8">
                  <c:v>0.66666666666666663</c:v>
                </c:pt>
                <c:pt idx="9">
                  <c:v>0.66666666666666663</c:v>
                </c:pt>
                <c:pt idx="10">
                  <c:v>0.16666666666666666</c:v>
                </c:pt>
                <c:pt idx="11">
                  <c:v>0.5</c:v>
                </c:pt>
                <c:pt idx="12">
                  <c:v>0.33333333333333331</c:v>
                </c:pt>
                <c:pt idx="13">
                  <c:v>1</c:v>
                </c:pt>
                <c:pt idx="14">
                  <c:v>0.66666666666666663</c:v>
                </c:pt>
                <c:pt idx="15">
                  <c:v>0.66666666666666663</c:v>
                </c:pt>
                <c:pt idx="16">
                  <c:v>0.73958333333333326</c:v>
                </c:pt>
              </c:numCache>
            </c:numRef>
          </c:val>
          <c:extLst>
            <c:ext xmlns:c16="http://schemas.microsoft.com/office/drawing/2014/chart" uri="{C3380CC4-5D6E-409C-BE32-E72D297353CC}">
              <c16:uniqueId val="{00000005-0F07-41AB-8F4C-C0C7B7E51087}"/>
            </c:ext>
          </c:extLst>
        </c:ser>
        <c:ser>
          <c:idx val="6"/>
          <c:order val="6"/>
          <c:tx>
            <c:strRef>
              <c:f>'Physical environment'!$I$4</c:f>
              <c:strCache>
                <c:ptCount val="1"/>
                <c:pt idx="0">
                  <c:v>Average</c:v>
                </c:pt>
              </c:strCache>
            </c:strRef>
          </c:tx>
          <c:spPr>
            <a:solidFill>
              <a:schemeClr val="accent1">
                <a:lumMod val="60000"/>
              </a:schemeClr>
            </a:solidFill>
            <a:ln>
              <a:noFill/>
            </a:ln>
            <a:effectLst/>
          </c:spPr>
          <c:invertIfNegative val="0"/>
          <c:cat>
            <c:strRef>
              <c:f>'Physical environment'!$C$5:$C$21</c:f>
              <c:strCache>
                <c:ptCount val="17"/>
                <c:pt idx="0">
                  <c:v>Class 1</c:v>
                </c:pt>
                <c:pt idx="1">
                  <c:v>Class 2</c:v>
                </c:pt>
                <c:pt idx="2">
                  <c:v>Class 3</c:v>
                </c:pt>
                <c:pt idx="3">
                  <c:v>Class 4</c:v>
                </c:pt>
                <c:pt idx="4">
                  <c:v>Class 5</c:v>
                </c:pt>
                <c:pt idx="5">
                  <c:v>Class 6</c:v>
                </c:pt>
                <c:pt idx="6">
                  <c:v>Class 7</c:v>
                </c:pt>
                <c:pt idx="7">
                  <c:v>Class 8</c:v>
                </c:pt>
                <c:pt idx="8">
                  <c:v>Class 9</c:v>
                </c:pt>
                <c:pt idx="9">
                  <c:v>Class 10</c:v>
                </c:pt>
                <c:pt idx="10">
                  <c:v>Class 11</c:v>
                </c:pt>
                <c:pt idx="11">
                  <c:v>Class 12</c:v>
                </c:pt>
                <c:pt idx="12">
                  <c:v>Class 13</c:v>
                </c:pt>
                <c:pt idx="13">
                  <c:v>Class 14</c:v>
                </c:pt>
                <c:pt idx="14">
                  <c:v>Class 15</c:v>
                </c:pt>
                <c:pt idx="15">
                  <c:v>Class 16</c:v>
                </c:pt>
                <c:pt idx="16">
                  <c:v>Average</c:v>
                </c:pt>
              </c:strCache>
            </c:strRef>
          </c:cat>
          <c:val>
            <c:numRef>
              <c:f>'Physical environment'!$I$5:$I$21</c:f>
              <c:numCache>
                <c:formatCode>0%</c:formatCode>
                <c:ptCount val="17"/>
                <c:pt idx="0">
                  <c:v>1</c:v>
                </c:pt>
                <c:pt idx="1">
                  <c:v>0.78216783216783214</c:v>
                </c:pt>
                <c:pt idx="2">
                  <c:v>0.78391608391608392</c:v>
                </c:pt>
                <c:pt idx="3">
                  <c:v>0.84673659673659674</c:v>
                </c:pt>
                <c:pt idx="4">
                  <c:v>0.83566433566433562</c:v>
                </c:pt>
                <c:pt idx="5">
                  <c:v>0.7324009324009324</c:v>
                </c:pt>
                <c:pt idx="6">
                  <c:v>0.80466200466200477</c:v>
                </c:pt>
                <c:pt idx="7">
                  <c:v>0.87412587412587417</c:v>
                </c:pt>
                <c:pt idx="8">
                  <c:v>0.75489510489510492</c:v>
                </c:pt>
                <c:pt idx="9">
                  <c:v>0.70466200466200468</c:v>
                </c:pt>
                <c:pt idx="10">
                  <c:v>0.2968531468531469</c:v>
                </c:pt>
                <c:pt idx="11">
                  <c:v>0.58368298368298366</c:v>
                </c:pt>
                <c:pt idx="12">
                  <c:v>0.27715617715617713</c:v>
                </c:pt>
                <c:pt idx="13">
                  <c:v>0.50909090909090904</c:v>
                </c:pt>
                <c:pt idx="14">
                  <c:v>0.60011655011655007</c:v>
                </c:pt>
                <c:pt idx="15">
                  <c:v>0.5347319347319347</c:v>
                </c:pt>
                <c:pt idx="16">
                  <c:v>0.6825539044289044</c:v>
                </c:pt>
              </c:numCache>
            </c:numRef>
          </c:val>
          <c:extLst>
            <c:ext xmlns:c16="http://schemas.microsoft.com/office/drawing/2014/chart" uri="{C3380CC4-5D6E-409C-BE32-E72D297353CC}">
              <c16:uniqueId val="{00000006-0F07-41AB-8F4C-C0C7B7E51087}"/>
            </c:ext>
          </c:extLst>
        </c:ser>
        <c:dLbls>
          <c:showLegendKey val="0"/>
          <c:showVal val="0"/>
          <c:showCatName val="0"/>
          <c:showSerName val="0"/>
          <c:showPercent val="0"/>
          <c:showBubbleSize val="0"/>
        </c:dLbls>
        <c:gapWidth val="219"/>
        <c:overlap val="-27"/>
        <c:axId val="406203936"/>
        <c:axId val="406196032"/>
      </c:barChart>
      <c:catAx>
        <c:axId val="40620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196032"/>
        <c:crosses val="autoZero"/>
        <c:auto val="1"/>
        <c:lblAlgn val="ctr"/>
        <c:lblOffset val="100"/>
        <c:noMultiLvlLbl val="0"/>
      </c:catAx>
      <c:valAx>
        <c:axId val="4061960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0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'[1]EHS Template'!$J$12</c:f>
              <c:strCache>
                <c:ptCount val="1"/>
                <c:pt idx="0">
                  <c:v>% of indicators</c:v>
                </c:pt>
              </c:strCache>
            </c:strRef>
          </c:tx>
          <c:spPr>
            <a:solidFill>
              <a:schemeClr val="accent1"/>
            </a:solidFill>
            <a:ln>
              <a:noFill/>
            </a:ln>
            <a:effectLst/>
          </c:spPr>
          <c:invertIfNegative val="0"/>
          <c:dLbls>
            <c:dLbl>
              <c:idx val="0"/>
              <c:tx>
                <c:rich>
                  <a:bodyPr/>
                  <a:lstStyle/>
                  <a:p>
                    <a:fld id="{A7FCAB37-F57B-D444-BC9F-AD261002011B}" type="CELLRANGE">
                      <a:rPr lang="en-US"/>
                      <a:pPr/>
                      <a:t>[CELLRANGE]</a:t>
                    </a:fld>
                    <a:r>
                      <a:rPr lang="en-US" baseline="0"/>
                      <a:t>, </a:t>
                    </a:r>
                    <a:fld id="{6A40BE1A-AE4B-BE44-87D7-F056C609B9B4}"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100C-4500-8637-036933B55ADB}"/>
                </c:ext>
              </c:extLst>
            </c:dLbl>
            <c:dLbl>
              <c:idx val="1"/>
              <c:tx>
                <c:rich>
                  <a:bodyPr/>
                  <a:lstStyle/>
                  <a:p>
                    <a:fld id="{9DAD2A2E-520E-5F41-B6DC-6731A42721B9}" type="CELLRANGE">
                      <a:rPr lang="en-US"/>
                      <a:pPr/>
                      <a:t>[CELLRANGE]</a:t>
                    </a:fld>
                    <a:r>
                      <a:rPr lang="en-US" baseline="0"/>
                      <a:t>, </a:t>
                    </a:r>
                    <a:fld id="{F37E428E-78FC-3947-8E20-F063B65F6D8E}"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00C-4500-8637-036933B55ADB}"/>
                </c:ext>
              </c:extLst>
            </c:dLbl>
            <c:dLbl>
              <c:idx val="2"/>
              <c:tx>
                <c:rich>
                  <a:bodyPr/>
                  <a:lstStyle/>
                  <a:p>
                    <a:fld id="{20DAAA4B-E5A5-B04A-A30C-0C863EA574FB}" type="CELLRANGE">
                      <a:rPr lang="en-US"/>
                      <a:pPr/>
                      <a:t>[CELLRANGE]</a:t>
                    </a:fld>
                    <a:r>
                      <a:rPr lang="en-US" baseline="0"/>
                      <a:t>, </a:t>
                    </a:r>
                    <a:fld id="{D196EC22-F934-DA4E-9FF7-A2821E9B3AE6}"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00C-4500-8637-036933B55ADB}"/>
                </c:ext>
              </c:extLst>
            </c:dLbl>
            <c:dLbl>
              <c:idx val="3"/>
              <c:tx>
                <c:rich>
                  <a:bodyPr/>
                  <a:lstStyle/>
                  <a:p>
                    <a:fld id="{EA19588E-B8E7-B64F-A47A-1ABF49C75EA4}" type="CELLRANGE">
                      <a:rPr lang="en-US"/>
                      <a:pPr/>
                      <a:t>[CELLRANGE]</a:t>
                    </a:fld>
                    <a:r>
                      <a:rPr lang="en-US" baseline="0"/>
                      <a:t>, </a:t>
                    </a:r>
                    <a:fld id="{7406BD79-BED4-124F-B626-A7D38D4D1A8F}"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00C-4500-8637-036933B55ADB}"/>
                </c:ext>
              </c:extLst>
            </c:dLbl>
            <c:dLbl>
              <c:idx val="4"/>
              <c:tx>
                <c:rich>
                  <a:bodyPr/>
                  <a:lstStyle/>
                  <a:p>
                    <a:fld id="{D4B11CC9-F7E9-8849-8D88-426A95BA69C0}" type="CELLRANGE">
                      <a:rPr lang="en-US"/>
                      <a:pPr/>
                      <a:t>[CELLRANGE]</a:t>
                    </a:fld>
                    <a:r>
                      <a:rPr lang="en-US" baseline="0"/>
                      <a:t>, </a:t>
                    </a:r>
                    <a:fld id="{6FA9AFC2-07E0-784D-92A9-FE87CCCAB531}"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00C-4500-8637-036933B55ADB}"/>
                </c:ext>
              </c:extLst>
            </c:dLbl>
            <c:dLbl>
              <c:idx val="5"/>
              <c:tx>
                <c:rich>
                  <a:bodyPr/>
                  <a:lstStyle/>
                  <a:p>
                    <a:fld id="{5CAE7D67-4BD1-1F4F-B42D-CB43C0B7DC67}" type="CELLRANGE">
                      <a:rPr lang="en-US"/>
                      <a:pPr/>
                      <a:t>[CELLRANGE]</a:t>
                    </a:fld>
                    <a:r>
                      <a:rPr lang="en-US" baseline="0"/>
                      <a:t>, </a:t>
                    </a:r>
                    <a:fld id="{98F5CC67-716C-DD42-B309-1EECEB8EA25D}"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00C-4500-8637-036933B55ADB}"/>
                </c:ext>
              </c:extLst>
            </c:dLbl>
            <c:dLbl>
              <c:idx val="6"/>
              <c:tx>
                <c:rich>
                  <a:bodyPr/>
                  <a:lstStyle/>
                  <a:p>
                    <a:fld id="{0037E831-8E38-634F-B109-5F2F510B790C}" type="CELLRANGE">
                      <a:rPr lang="en-US"/>
                      <a:pPr/>
                      <a:t>[CELLRANGE]</a:t>
                    </a:fld>
                    <a:r>
                      <a:rPr lang="en-US" baseline="0"/>
                      <a:t>, </a:t>
                    </a:r>
                    <a:fld id="{39022E8A-A394-4648-B594-F113C42E527B}"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100C-4500-8637-036933B55ADB}"/>
                </c:ext>
              </c:extLst>
            </c:dLbl>
            <c:dLbl>
              <c:idx val="7"/>
              <c:tx>
                <c:rich>
                  <a:bodyPr/>
                  <a:lstStyle/>
                  <a:p>
                    <a:fld id="{BBAA1642-F6D8-7D45-BCA3-71945FD2BB11}" type="CELLRANGE">
                      <a:rPr lang="en-US"/>
                      <a:pPr/>
                      <a:t>[CELLRANGE]</a:t>
                    </a:fld>
                    <a:r>
                      <a:rPr lang="en-US" baseline="0"/>
                      <a:t>, </a:t>
                    </a:r>
                    <a:fld id="{88345C3C-7229-E446-8FEC-3533B7DA894A}"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00C-4500-8637-036933B55A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'[1]EHS Template'!$G$13:$H$20</c:f>
              <c:multiLvlStrCache>
                <c:ptCount val="8"/>
                <c:lvl>
                  <c:pt idx="0">
                    <c:v>
Use</c:v>
                  </c:pt>
                  <c:pt idx="1">
                    <c:v>
Physical 
environment</c:v>
                  </c:pt>
                  <c:pt idx="2">
                    <c:v>Structure</c:v>
                  </c:pt>
                  <c:pt idx="3">
                    <c:v>Teacher-Child 
interactions</c:v>
                  </c:pt>
                  <c:pt idx="4">
                    <c:v>Families</c:v>
                  </c:pt>
                  <c:pt idx="5">
                    <c:v>Assessments</c:v>
                  </c:pt>
                  <c:pt idx="6">
                    <c:v>Part 2 subscore</c:v>
                  </c:pt>
                  <c:pt idx="7">
                    <c:v>Fidelity score</c:v>
                  </c:pt>
                </c:lvl>
                <c:lvl>
                  <c:pt idx="0">
                    <c:v>Part 1</c:v>
                  </c:pt>
                  <c:pt idx="1">
                    <c:v>Part 2</c:v>
                  </c:pt>
                  <c:pt idx="7">
                    <c:v>Overall</c:v>
                  </c:pt>
                </c:lvl>
              </c:multiLvlStrCache>
            </c:multiLvlStrRef>
          </c:cat>
          <c:val>
            <c:numRef>
              <c:f>'[1]EHS Template'!$J$13:$J$20</c:f>
              <c:numCache>
                <c:formatCode>General</c:formatCode>
                <c:ptCount val="8"/>
                <c:pt idx="0">
                  <c:v>1</c:v>
                </c:pt>
                <c:pt idx="1">
                  <c:v>1</c:v>
                </c:pt>
                <c:pt idx="2">
                  <c:v>1</c:v>
                </c:pt>
                <c:pt idx="3">
                  <c:v>1</c:v>
                </c:pt>
                <c:pt idx="4">
                  <c:v>1</c:v>
                </c:pt>
                <c:pt idx="5">
                  <c:v>1</c:v>
                </c:pt>
                <c:pt idx="6">
                  <c:v>1</c:v>
                </c:pt>
                <c:pt idx="7">
                  <c:v>1</c:v>
                </c:pt>
              </c:numCache>
            </c:numRef>
          </c:val>
          <c:extLst>
            <c:ext xmlns:c15="http://schemas.microsoft.com/office/drawing/2012/chart" uri="{02D57815-91ED-43cb-92C2-25804820EDAC}">
              <c15:datalabelsRange>
                <c15:f>'[1]EHS Template'!$K$13:$K$20</c15:f>
                <c15:dlblRangeCache>
                  <c:ptCount val="8"/>
                  <c:pt idx="0">
                    <c:v>High</c:v>
                  </c:pt>
                  <c:pt idx="1">
                    <c:v>High</c:v>
                  </c:pt>
                  <c:pt idx="2">
                    <c:v>High</c:v>
                  </c:pt>
                  <c:pt idx="3">
                    <c:v>High</c:v>
                  </c:pt>
                  <c:pt idx="4">
                    <c:v>High</c:v>
                  </c:pt>
                  <c:pt idx="5">
                    <c:v>High</c:v>
                  </c:pt>
                  <c:pt idx="6">
                    <c:v>High</c:v>
                  </c:pt>
                  <c:pt idx="7">
                    <c:v>High</c:v>
                  </c:pt>
                </c15:dlblRangeCache>
              </c15:datalabelsRange>
            </c:ext>
            <c:ext xmlns:c16="http://schemas.microsoft.com/office/drawing/2014/chart" uri="{C3380CC4-5D6E-409C-BE32-E72D297353CC}">
              <c16:uniqueId val="{00000008-100C-4500-8637-036933B55ADB}"/>
            </c:ext>
          </c:extLst>
        </c:ser>
        <c:dLbls>
          <c:showLegendKey val="0"/>
          <c:showVal val="0"/>
          <c:showCatName val="0"/>
          <c:showSerName val="0"/>
          <c:showPercent val="0"/>
          <c:showBubbleSize val="0"/>
        </c:dLbls>
        <c:gapWidth val="219"/>
        <c:overlap val="-27"/>
        <c:axId val="321665680"/>
        <c:axId val="321665264"/>
        <c:extLst>
          <c:ext xmlns:c15="http://schemas.microsoft.com/office/drawing/2012/chart" uri="{02D57815-91ED-43cb-92C2-25804820EDAC}">
            <c15:filteredBarSeries>
              <c15:ser>
                <c:idx val="0"/>
                <c:order val="0"/>
                <c:tx>
                  <c:strRef>
                    <c:extLst>
                      <c:ext uri="{02D57815-91ED-43cb-92C2-25804820EDAC}">
                        <c15:formulaRef>
                          <c15:sqref>'[1]EHS Template'!$I$12</c15:sqref>
                        </c15:formulaRef>
                      </c:ext>
                    </c:extLst>
                    <c:strCache>
                      <c:ptCount val="1"/>
                      <c:pt idx="0">
                        <c:v>Sum of Indicators</c:v>
                      </c:pt>
                    </c:strCache>
                  </c:strRef>
                </c:tx>
                <c:spPr>
                  <a:solidFill>
                    <a:schemeClr val="accent1"/>
                  </a:solidFill>
                  <a:ln>
                    <a:noFill/>
                  </a:ln>
                  <a:effectLst/>
                </c:spPr>
                <c:invertIfNegative val="0"/>
                <c:cat>
                  <c:multiLvlStrRef>
                    <c:extLst>
                      <c:ext uri="{02D57815-91ED-43cb-92C2-25804820EDAC}">
                        <c15:formulaRef>
                          <c15:sqref>'[1]EHS Template'!$G$13:$H$20</c15:sqref>
                        </c15:formulaRef>
                      </c:ext>
                    </c:extLst>
                    <c:multiLvlStrCache>
                      <c:ptCount val="8"/>
                      <c:lvl>
                        <c:pt idx="0">
                          <c:v>
Use</c:v>
                        </c:pt>
                        <c:pt idx="1">
                          <c:v>
Physical 
environment</c:v>
                        </c:pt>
                        <c:pt idx="2">
                          <c:v>Structure</c:v>
                        </c:pt>
                        <c:pt idx="3">
                          <c:v>Teacher-Child 
interactions</c:v>
                        </c:pt>
                        <c:pt idx="4">
                          <c:v>Families</c:v>
                        </c:pt>
                        <c:pt idx="5">
                          <c:v>Assessments</c:v>
                        </c:pt>
                        <c:pt idx="6">
                          <c:v>Part 2 subscore</c:v>
                        </c:pt>
                        <c:pt idx="7">
                          <c:v>Fidelity score</c:v>
                        </c:pt>
                      </c:lvl>
                      <c:lvl>
                        <c:pt idx="0">
                          <c:v>Part 1</c:v>
                        </c:pt>
                        <c:pt idx="1">
                          <c:v>Part 2</c:v>
                        </c:pt>
                        <c:pt idx="7">
                          <c:v>Overall</c:v>
                        </c:pt>
                      </c:lvl>
                    </c:multiLvlStrCache>
                  </c:multiLvlStrRef>
                </c:cat>
                <c:val>
                  <c:numRef>
                    <c:extLst>
                      <c:ext uri="{02D57815-91ED-43cb-92C2-25804820EDAC}">
                        <c15:formulaRef>
                          <c15:sqref>'[1]EHS Template'!$I$13:$I$20</c15:sqref>
                        </c15:formulaRef>
                      </c:ext>
                    </c:extLst>
                    <c:numCache>
                      <c:formatCode>General</c:formatCode>
                      <c:ptCount val="8"/>
                      <c:pt idx="0">
                        <c:v>12</c:v>
                      </c:pt>
                      <c:pt idx="1">
                        <c:v>35</c:v>
                      </c:pt>
                      <c:pt idx="2">
                        <c:v>14</c:v>
                      </c:pt>
                      <c:pt idx="3">
                        <c:v>45</c:v>
                      </c:pt>
                      <c:pt idx="4">
                        <c:v>4</c:v>
                      </c:pt>
                      <c:pt idx="5">
                        <c:v>7</c:v>
                      </c:pt>
                      <c:pt idx="6">
                        <c:v>105</c:v>
                      </c:pt>
                      <c:pt idx="7">
                        <c:v>117</c:v>
                      </c:pt>
                    </c:numCache>
                  </c:numRef>
                </c:val>
                <c:extLst>
                  <c:ext xmlns:c16="http://schemas.microsoft.com/office/drawing/2014/chart" uri="{C3380CC4-5D6E-409C-BE32-E72D297353CC}">
                    <c16:uniqueId val="{00000009-100C-4500-8637-036933B55ADB}"/>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'[1]EHS Template'!$K$12</c15:sqref>
                        </c15:formulaRef>
                      </c:ext>
                    </c:extLst>
                    <c:strCache>
                      <c:ptCount val="1"/>
                      <c:pt idx="0">
                        <c:v>Fidelity level</c:v>
                      </c:pt>
                    </c:strCache>
                  </c:strRef>
                </c:tx>
                <c:spPr>
                  <a:solidFill>
                    <a:schemeClr val="accent3"/>
                  </a:solidFill>
                  <a:ln>
                    <a:noFill/>
                  </a:ln>
                  <a:effectLst/>
                </c:spPr>
                <c:invertIfNegative val="0"/>
                <c:cat>
                  <c:multiLvlStrRef>
                    <c:extLst xmlns:c15="http://schemas.microsoft.com/office/drawing/2012/chart">
                      <c:ext xmlns:c15="http://schemas.microsoft.com/office/drawing/2012/chart" uri="{02D57815-91ED-43cb-92C2-25804820EDAC}">
                        <c15:formulaRef>
                          <c15:sqref>'[1]EHS Template'!$G$13:$H$20</c15:sqref>
                        </c15:formulaRef>
                      </c:ext>
                    </c:extLst>
                    <c:multiLvlStrCache>
                      <c:ptCount val="8"/>
                      <c:lvl>
                        <c:pt idx="0">
                          <c:v>
Use</c:v>
                        </c:pt>
                        <c:pt idx="1">
                          <c:v>
Physical 
environment</c:v>
                        </c:pt>
                        <c:pt idx="2">
                          <c:v>Structure</c:v>
                        </c:pt>
                        <c:pt idx="3">
                          <c:v>Teacher-Child 
interactions</c:v>
                        </c:pt>
                        <c:pt idx="4">
                          <c:v>Families</c:v>
                        </c:pt>
                        <c:pt idx="5">
                          <c:v>Assessments</c:v>
                        </c:pt>
                        <c:pt idx="6">
                          <c:v>Part 2 subscore</c:v>
                        </c:pt>
                        <c:pt idx="7">
                          <c:v>Fidelity score</c:v>
                        </c:pt>
                      </c:lvl>
                      <c:lvl>
                        <c:pt idx="0">
                          <c:v>Part 1</c:v>
                        </c:pt>
                        <c:pt idx="1">
                          <c:v>Part 2</c:v>
                        </c:pt>
                        <c:pt idx="7">
                          <c:v>Overall</c:v>
                        </c:pt>
                      </c:lvl>
                    </c:multiLvlStrCache>
                  </c:multiLvlStrRef>
                </c:cat>
                <c:val>
                  <c:numRef>
                    <c:extLst xmlns:c15="http://schemas.microsoft.com/office/drawing/2012/chart">
                      <c:ext xmlns:c15="http://schemas.microsoft.com/office/drawing/2012/chart" uri="{02D57815-91ED-43cb-92C2-25804820EDAC}">
                        <c15:formulaRef>
                          <c15:sqref>'[1]EHS Template'!$K$13:$K$20</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A-100C-4500-8637-036933B55ADB}"/>
                  </c:ext>
                </c:extLst>
              </c15:ser>
            </c15:filteredBarSeries>
          </c:ext>
        </c:extLst>
      </c:barChart>
      <c:catAx>
        <c:axId val="32166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665264"/>
        <c:crosses val="autoZero"/>
        <c:auto val="1"/>
        <c:lblAlgn val="ctr"/>
        <c:lblOffset val="100"/>
        <c:noMultiLvlLbl val="0"/>
      </c:catAx>
      <c:valAx>
        <c:axId val="3216652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665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8C641055-BA6F-5B4C-BC71-D15A545B9F16}" type="CELLRANGE">
                      <a:rPr lang="en-US"/>
                      <a:pPr/>
                      <a:t>[CELLRANGE]</a:t>
                    </a:fld>
                    <a:r>
                      <a:rPr lang="en-US" baseline="0"/>
                      <a:t>, </a:t>
                    </a:r>
                    <a:fld id="{71F09B89-5CEB-0F4D-AC20-AF42CDDD5D2C}"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2F2-4372-872F-991530A6FD06}"/>
                </c:ext>
              </c:extLst>
            </c:dLbl>
            <c:dLbl>
              <c:idx val="1"/>
              <c:tx>
                <c:rich>
                  <a:bodyPr/>
                  <a:lstStyle/>
                  <a:p>
                    <a:fld id="{A112E4C5-E9ED-204B-9B55-245BC808D415}" type="CELLRANGE">
                      <a:rPr lang="en-US"/>
                      <a:pPr/>
                      <a:t>[CELLRANGE]</a:t>
                    </a:fld>
                    <a:r>
                      <a:rPr lang="en-US" baseline="0"/>
                      <a:t>, </a:t>
                    </a:r>
                    <a:fld id="{D6AB527B-64B3-964C-A8A9-3593144C1F82}"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2F2-4372-872F-991530A6FD06}"/>
                </c:ext>
              </c:extLst>
            </c:dLbl>
            <c:dLbl>
              <c:idx val="2"/>
              <c:tx>
                <c:rich>
                  <a:bodyPr/>
                  <a:lstStyle/>
                  <a:p>
                    <a:fld id="{068462F4-A082-CF41-BEDA-86E106148FDE}" type="CELLRANGE">
                      <a:rPr lang="en-US"/>
                      <a:pPr/>
                      <a:t>[CELLRANGE]</a:t>
                    </a:fld>
                    <a:r>
                      <a:rPr lang="en-US" baseline="0"/>
                      <a:t>, </a:t>
                    </a:r>
                    <a:fld id="{F4D5E744-6952-5942-AF52-195974203665}"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2F2-4372-872F-991530A6FD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2'!$J$11:$J$13</c:f>
              <c:strCache>
                <c:ptCount val="3"/>
                <c:pt idx="0">
                  <c:v>Fidelity score
Part I</c:v>
                </c:pt>
                <c:pt idx="1">
                  <c:v>Fidelity score
Part II</c:v>
                </c:pt>
                <c:pt idx="2">
                  <c:v>Weighted 
total</c:v>
                </c:pt>
              </c:strCache>
            </c:strRef>
          </c:cat>
          <c:val>
            <c:numRef>
              <c:f>'Class 2'!$K$11:$K$13</c:f>
              <c:numCache>
                <c:formatCode>0%</c:formatCode>
                <c:ptCount val="3"/>
                <c:pt idx="0">
                  <c:v>0.91666666666666663</c:v>
                </c:pt>
                <c:pt idx="1">
                  <c:v>0.97619047619047616</c:v>
                </c:pt>
                <c:pt idx="2">
                  <c:v>0.96875</c:v>
                </c:pt>
              </c:numCache>
            </c:numRef>
          </c:val>
          <c:extLst>
            <c:ext xmlns:c15="http://schemas.microsoft.com/office/drawing/2012/chart" uri="{02D57815-91ED-43cb-92C2-25804820EDAC}">
              <c15:datalabelsRange>
                <c15:f>'Class 2'!$L$11:$L$13</c15:f>
                <c15:dlblRangeCache>
                  <c:ptCount val="3"/>
                  <c:pt idx="0">
                    <c:v>Strong</c:v>
                  </c:pt>
                  <c:pt idx="1">
                    <c:v>Strong</c:v>
                  </c:pt>
                  <c:pt idx="2">
                    <c:v>Strong</c:v>
                  </c:pt>
                </c15:dlblRangeCache>
              </c15:datalabelsRange>
            </c:ext>
            <c:ext xmlns:c16="http://schemas.microsoft.com/office/drawing/2014/chart" uri="{C3380CC4-5D6E-409C-BE32-E72D297353CC}">
              <c16:uniqueId val="{00000000-B2F2-4372-872F-991530A6FD06}"/>
            </c:ext>
          </c:extLst>
        </c:ser>
        <c:dLbls>
          <c:showLegendKey val="0"/>
          <c:showVal val="0"/>
          <c:showCatName val="0"/>
          <c:showSerName val="0"/>
          <c:showPercent val="0"/>
          <c:showBubbleSize val="0"/>
        </c:dLbls>
        <c:gapWidth val="219"/>
        <c:overlap val="-27"/>
        <c:axId val="318372176"/>
        <c:axId val="318371760"/>
      </c:barChart>
      <c:catAx>
        <c:axId val="31837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371760"/>
        <c:crosses val="autoZero"/>
        <c:auto val="1"/>
        <c:lblAlgn val="ctr"/>
        <c:lblOffset val="100"/>
        <c:noMultiLvlLbl val="0"/>
      </c:catAx>
      <c:valAx>
        <c:axId val="3183717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372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99F42AA1-942D-E847-BD65-FF90B9E89F9F}" type="CELLRANGE">
                      <a:rPr lang="en-US"/>
                      <a:pPr/>
                      <a:t>[CELLRANGE]</a:t>
                    </a:fld>
                    <a:r>
                      <a:rPr lang="en-US" baseline="0"/>
                      <a:t>, </a:t>
                    </a:r>
                    <a:fld id="{8E7FD952-5378-4044-82CA-83141B0266AB}"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1AE-484E-84DD-C98033153E0B}"/>
                </c:ext>
              </c:extLst>
            </c:dLbl>
            <c:dLbl>
              <c:idx val="1"/>
              <c:tx>
                <c:rich>
                  <a:bodyPr/>
                  <a:lstStyle/>
                  <a:p>
                    <a:fld id="{27551CBE-7C26-0A43-AF90-0065D680F612}" type="CELLRANGE">
                      <a:rPr lang="en-US"/>
                      <a:pPr/>
                      <a:t>[CELLRANGE]</a:t>
                    </a:fld>
                    <a:r>
                      <a:rPr lang="en-US" baseline="0"/>
                      <a:t>, </a:t>
                    </a:r>
                    <a:fld id="{8FCB6B00-A051-B94E-A8E9-E89B7CCF734E}"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1AE-484E-84DD-C98033153E0B}"/>
                </c:ext>
              </c:extLst>
            </c:dLbl>
            <c:dLbl>
              <c:idx val="2"/>
              <c:tx>
                <c:rich>
                  <a:bodyPr/>
                  <a:lstStyle/>
                  <a:p>
                    <a:fld id="{44981D1B-119E-9245-83F0-4A319444B885}" type="CELLRANGE">
                      <a:rPr lang="en-US"/>
                      <a:pPr/>
                      <a:t>[CELLRANGE]</a:t>
                    </a:fld>
                    <a:r>
                      <a:rPr lang="en-US" baseline="0"/>
                      <a:t>, </a:t>
                    </a:r>
                    <a:fld id="{483CD693-CE2C-A540-B6BE-B90FC1F381ED}"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1AE-484E-84DD-C98033153E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3'!$J$11:$J$13</c:f>
              <c:strCache>
                <c:ptCount val="3"/>
                <c:pt idx="0">
                  <c:v>Fidelity score
Part I</c:v>
                </c:pt>
                <c:pt idx="1">
                  <c:v>Fidelity score
Part II</c:v>
                </c:pt>
                <c:pt idx="2">
                  <c:v>Weighted 
total</c:v>
                </c:pt>
              </c:strCache>
            </c:strRef>
          </c:cat>
          <c:val>
            <c:numRef>
              <c:f>'Class 3'!$K$11:$K$13</c:f>
              <c:numCache>
                <c:formatCode>0%</c:formatCode>
                <c:ptCount val="3"/>
                <c:pt idx="0">
                  <c:v>1</c:v>
                </c:pt>
                <c:pt idx="1">
                  <c:v>0.90476190476190477</c:v>
                </c:pt>
                <c:pt idx="2">
                  <c:v>0.91666666666666663</c:v>
                </c:pt>
              </c:numCache>
            </c:numRef>
          </c:val>
          <c:extLst>
            <c:ext xmlns:c15="http://schemas.microsoft.com/office/drawing/2012/chart" uri="{02D57815-91ED-43cb-92C2-25804820EDAC}">
              <c15:datalabelsRange>
                <c15:f>'Class 3'!$L$11:$L$13</c15:f>
                <c15:dlblRangeCache>
                  <c:ptCount val="3"/>
                  <c:pt idx="0">
                    <c:v>Strong</c:v>
                  </c:pt>
                  <c:pt idx="1">
                    <c:v>Strong</c:v>
                  </c:pt>
                  <c:pt idx="2">
                    <c:v>Strong</c:v>
                  </c:pt>
                </c15:dlblRangeCache>
              </c15:datalabelsRange>
            </c:ext>
            <c:ext xmlns:c16="http://schemas.microsoft.com/office/drawing/2014/chart" uri="{C3380CC4-5D6E-409C-BE32-E72D297353CC}">
              <c16:uniqueId val="{00000000-81AE-484E-84DD-C98033153E0B}"/>
            </c:ext>
          </c:extLst>
        </c:ser>
        <c:dLbls>
          <c:showLegendKey val="0"/>
          <c:showVal val="0"/>
          <c:showCatName val="0"/>
          <c:showSerName val="0"/>
          <c:showPercent val="0"/>
          <c:showBubbleSize val="0"/>
        </c:dLbls>
        <c:gapWidth val="219"/>
        <c:overlap val="-27"/>
        <c:axId val="318373008"/>
        <c:axId val="400299888"/>
      </c:barChart>
      <c:catAx>
        <c:axId val="318373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299888"/>
        <c:crosses val="autoZero"/>
        <c:auto val="1"/>
        <c:lblAlgn val="ctr"/>
        <c:lblOffset val="100"/>
        <c:noMultiLvlLbl val="0"/>
      </c:catAx>
      <c:valAx>
        <c:axId val="40029988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373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E2CFB615-322D-6C49-9304-F90767BDF727}" type="CELLRANGE">
                      <a:rPr lang="en-US"/>
                      <a:pPr/>
                      <a:t>[CELLRANGE]</a:t>
                    </a:fld>
                    <a:r>
                      <a:rPr lang="en-US" baseline="0"/>
                      <a:t>, </a:t>
                    </a:r>
                    <a:fld id="{2C8B7C46-7EAA-0B40-8456-D9C2CD4BEB16}"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A76-4101-A1D2-74FD7C8703E7}"/>
                </c:ext>
              </c:extLst>
            </c:dLbl>
            <c:dLbl>
              <c:idx val="1"/>
              <c:tx>
                <c:rich>
                  <a:bodyPr/>
                  <a:lstStyle/>
                  <a:p>
                    <a:fld id="{B2E3A9F2-3EF7-E745-AD18-8BA77063800A}" type="CELLRANGE">
                      <a:rPr lang="en-US"/>
                      <a:pPr/>
                      <a:t>[CELLRANGE]</a:t>
                    </a:fld>
                    <a:r>
                      <a:rPr lang="en-US" baseline="0"/>
                      <a:t>, </a:t>
                    </a:r>
                    <a:fld id="{1475E9D6-81D0-6243-8D1A-95363128D42C}"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A76-4101-A1D2-74FD7C8703E7}"/>
                </c:ext>
              </c:extLst>
            </c:dLbl>
            <c:dLbl>
              <c:idx val="2"/>
              <c:tx>
                <c:rich>
                  <a:bodyPr/>
                  <a:lstStyle/>
                  <a:p>
                    <a:fld id="{05ECAE74-5185-184A-BE6F-68A1969F0DA7}" type="CELLRANGE">
                      <a:rPr lang="en-US"/>
                      <a:pPr/>
                      <a:t>[CELLRANGE]</a:t>
                    </a:fld>
                    <a:r>
                      <a:rPr lang="en-US" baseline="0"/>
                      <a:t>, </a:t>
                    </a:r>
                    <a:fld id="{1AC9BE39-0487-7E4C-AF0B-5CA74E2853A0}"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A76-4101-A1D2-74FD7C8703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4'!$J$11:$J$13</c:f>
              <c:strCache>
                <c:ptCount val="3"/>
                <c:pt idx="0">
                  <c:v>Fidelity score
Part I</c:v>
                </c:pt>
                <c:pt idx="1">
                  <c:v>Fidelity score
Part II</c:v>
                </c:pt>
                <c:pt idx="2">
                  <c:v>Weighted 
total</c:v>
                </c:pt>
              </c:strCache>
            </c:strRef>
          </c:cat>
          <c:val>
            <c:numRef>
              <c:f>'Class 4'!$K$11:$K$13</c:f>
              <c:numCache>
                <c:formatCode>0%</c:formatCode>
                <c:ptCount val="3"/>
                <c:pt idx="0">
                  <c:v>1</c:v>
                </c:pt>
                <c:pt idx="1">
                  <c:v>0.98809523809523814</c:v>
                </c:pt>
                <c:pt idx="2">
                  <c:v>0.98958333333333337</c:v>
                </c:pt>
              </c:numCache>
            </c:numRef>
          </c:val>
          <c:extLst>
            <c:ext xmlns:c15="http://schemas.microsoft.com/office/drawing/2012/chart" uri="{02D57815-91ED-43cb-92C2-25804820EDAC}">
              <c15:datalabelsRange>
                <c15:f>'Class 4'!$L$11:$L$13</c15:f>
                <c15:dlblRangeCache>
                  <c:ptCount val="3"/>
                  <c:pt idx="0">
                    <c:v>Strong</c:v>
                  </c:pt>
                  <c:pt idx="1">
                    <c:v>Strong</c:v>
                  </c:pt>
                  <c:pt idx="2">
                    <c:v>Strong</c:v>
                  </c:pt>
                </c15:dlblRangeCache>
              </c15:datalabelsRange>
            </c:ext>
            <c:ext xmlns:c16="http://schemas.microsoft.com/office/drawing/2014/chart" uri="{C3380CC4-5D6E-409C-BE32-E72D297353CC}">
              <c16:uniqueId val="{00000000-CA76-4101-A1D2-74FD7C8703E7}"/>
            </c:ext>
          </c:extLst>
        </c:ser>
        <c:dLbls>
          <c:showLegendKey val="0"/>
          <c:showVal val="0"/>
          <c:showCatName val="0"/>
          <c:showSerName val="0"/>
          <c:showPercent val="0"/>
          <c:showBubbleSize val="0"/>
        </c:dLbls>
        <c:gapWidth val="219"/>
        <c:overlap val="-27"/>
        <c:axId val="319406912"/>
        <c:axId val="331639760"/>
      </c:barChart>
      <c:catAx>
        <c:axId val="31940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639760"/>
        <c:crosses val="autoZero"/>
        <c:auto val="1"/>
        <c:lblAlgn val="ctr"/>
        <c:lblOffset val="100"/>
        <c:noMultiLvlLbl val="0"/>
      </c:catAx>
      <c:valAx>
        <c:axId val="3316397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406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D6500B14-A974-C440-AA21-93F21F981BC4}" type="CELLRANGE">
                      <a:rPr lang="en-US"/>
                      <a:pPr/>
                      <a:t>[CELLRANGE]</a:t>
                    </a:fld>
                    <a:r>
                      <a:rPr lang="en-US" baseline="0"/>
                      <a:t>, </a:t>
                    </a:r>
                    <a:fld id="{94CEAD3D-88DC-EE48-AECF-AB7745B2620D}"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872-4670-B5AA-E347894B1550}"/>
                </c:ext>
              </c:extLst>
            </c:dLbl>
            <c:dLbl>
              <c:idx val="1"/>
              <c:tx>
                <c:rich>
                  <a:bodyPr/>
                  <a:lstStyle/>
                  <a:p>
                    <a:fld id="{A6198EC7-D31F-DB42-BD3B-8EF1C2EF5C2F}" type="CELLRANGE">
                      <a:rPr lang="en-US"/>
                      <a:pPr/>
                      <a:t>[CELLRANGE]</a:t>
                    </a:fld>
                    <a:r>
                      <a:rPr lang="en-US" baseline="0"/>
                      <a:t>, </a:t>
                    </a:r>
                    <a:fld id="{FF2C994D-BF7B-3A46-814A-1CFB989D4C5A}"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72-4670-B5AA-E347894B1550}"/>
                </c:ext>
              </c:extLst>
            </c:dLbl>
            <c:dLbl>
              <c:idx val="2"/>
              <c:tx>
                <c:rich>
                  <a:bodyPr/>
                  <a:lstStyle/>
                  <a:p>
                    <a:fld id="{9177DD41-6413-0244-B599-FC7A5127CB13}" type="CELLRANGE">
                      <a:rPr lang="en-US"/>
                      <a:pPr/>
                      <a:t>[CELLRANGE]</a:t>
                    </a:fld>
                    <a:r>
                      <a:rPr lang="en-US" baseline="0"/>
                      <a:t>, </a:t>
                    </a:r>
                    <a:fld id="{B68B86C3-286D-A242-BB00-954209533B5C}"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872-4670-B5AA-E347894B15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5'!$J$11:$J$13</c:f>
              <c:strCache>
                <c:ptCount val="3"/>
                <c:pt idx="0">
                  <c:v>Fidelity score
Part I</c:v>
                </c:pt>
                <c:pt idx="1">
                  <c:v>Fidelity score
Part II</c:v>
                </c:pt>
                <c:pt idx="2">
                  <c:v>Weighted 
total</c:v>
                </c:pt>
              </c:strCache>
            </c:strRef>
          </c:cat>
          <c:val>
            <c:numRef>
              <c:f>'Class 5'!$K$11:$K$13</c:f>
              <c:numCache>
                <c:formatCode>0%</c:formatCode>
                <c:ptCount val="3"/>
                <c:pt idx="0">
                  <c:v>1</c:v>
                </c:pt>
                <c:pt idx="1">
                  <c:v>0.80952380952380953</c:v>
                </c:pt>
                <c:pt idx="2">
                  <c:v>0.83333333333333337</c:v>
                </c:pt>
              </c:numCache>
            </c:numRef>
          </c:val>
          <c:extLst>
            <c:ext xmlns:c15="http://schemas.microsoft.com/office/drawing/2012/chart" uri="{02D57815-91ED-43cb-92C2-25804820EDAC}">
              <c15:datalabelsRange>
                <c15:f>'Class 5'!$L$11:$L$13</c15:f>
                <c15:dlblRangeCache>
                  <c:ptCount val="3"/>
                  <c:pt idx="0">
                    <c:v>Strong</c:v>
                  </c:pt>
                  <c:pt idx="1">
                    <c:v>Strong</c:v>
                  </c:pt>
                  <c:pt idx="2">
                    <c:v>Strong</c:v>
                  </c:pt>
                </c15:dlblRangeCache>
              </c15:datalabelsRange>
            </c:ext>
            <c:ext xmlns:c16="http://schemas.microsoft.com/office/drawing/2014/chart" uri="{C3380CC4-5D6E-409C-BE32-E72D297353CC}">
              <c16:uniqueId val="{00000000-E872-4670-B5AA-E347894B1550}"/>
            </c:ext>
          </c:extLst>
        </c:ser>
        <c:dLbls>
          <c:showLegendKey val="0"/>
          <c:showVal val="0"/>
          <c:showCatName val="0"/>
          <c:showSerName val="0"/>
          <c:showPercent val="0"/>
          <c:showBubbleSize val="0"/>
        </c:dLbls>
        <c:gapWidth val="219"/>
        <c:overlap val="-27"/>
        <c:axId val="319912816"/>
        <c:axId val="331641008"/>
      </c:barChart>
      <c:catAx>
        <c:axId val="31991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641008"/>
        <c:crosses val="autoZero"/>
        <c:auto val="1"/>
        <c:lblAlgn val="ctr"/>
        <c:lblOffset val="100"/>
        <c:noMultiLvlLbl val="0"/>
      </c:catAx>
      <c:valAx>
        <c:axId val="33164100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912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46F551FA-4A57-8941-B450-2D2D17A3DA13}" type="CELLRANGE">
                      <a:rPr lang="en-US"/>
                      <a:pPr/>
                      <a:t>[CELLRANGE]</a:t>
                    </a:fld>
                    <a:r>
                      <a:rPr lang="en-US" baseline="0"/>
                      <a:t>, </a:t>
                    </a:r>
                    <a:fld id="{3C90E076-A2A5-8A46-954C-29D1B0162838}"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FF5-4E73-A4D9-C93F5C4C8B09}"/>
                </c:ext>
              </c:extLst>
            </c:dLbl>
            <c:dLbl>
              <c:idx val="1"/>
              <c:tx>
                <c:rich>
                  <a:bodyPr/>
                  <a:lstStyle/>
                  <a:p>
                    <a:fld id="{9D6190C5-81F9-4347-AB26-608AA74A26C3}" type="CELLRANGE">
                      <a:rPr lang="en-US"/>
                      <a:pPr/>
                      <a:t>[CELLRANGE]</a:t>
                    </a:fld>
                    <a:r>
                      <a:rPr lang="en-US" baseline="0"/>
                      <a:t>, </a:t>
                    </a:r>
                    <a:fld id="{42DAB306-4C92-484E-B0DF-3275C52B5443}"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FF5-4E73-A4D9-C93F5C4C8B09}"/>
                </c:ext>
              </c:extLst>
            </c:dLbl>
            <c:dLbl>
              <c:idx val="2"/>
              <c:tx>
                <c:rich>
                  <a:bodyPr/>
                  <a:lstStyle/>
                  <a:p>
                    <a:fld id="{E95D6F02-57A2-144F-9693-050404779424}" type="CELLRANGE">
                      <a:rPr lang="en-US"/>
                      <a:pPr/>
                      <a:t>[CELLRANGE]</a:t>
                    </a:fld>
                    <a:r>
                      <a:rPr lang="en-US" baseline="0"/>
                      <a:t>, </a:t>
                    </a:r>
                    <a:fld id="{4221BC7A-71F4-B341-847D-99560039EC6C}"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FF5-4E73-A4D9-C93F5C4C8B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6'!$J$11:$J$13</c:f>
              <c:strCache>
                <c:ptCount val="3"/>
                <c:pt idx="0">
                  <c:v>Fidelity score
Part I</c:v>
                </c:pt>
                <c:pt idx="1">
                  <c:v>Fidelity score
Part II</c:v>
                </c:pt>
                <c:pt idx="2">
                  <c:v>Weighted 
total</c:v>
                </c:pt>
              </c:strCache>
            </c:strRef>
          </c:cat>
          <c:val>
            <c:numRef>
              <c:f>'Class 6'!$K$11:$K$13</c:f>
              <c:numCache>
                <c:formatCode>0%</c:formatCode>
                <c:ptCount val="3"/>
                <c:pt idx="0">
                  <c:v>1</c:v>
                </c:pt>
                <c:pt idx="1">
                  <c:v>0.91666666666666663</c:v>
                </c:pt>
                <c:pt idx="2">
                  <c:v>0.92708333333333337</c:v>
                </c:pt>
              </c:numCache>
            </c:numRef>
          </c:val>
          <c:extLst>
            <c:ext xmlns:c15="http://schemas.microsoft.com/office/drawing/2012/chart" uri="{02D57815-91ED-43cb-92C2-25804820EDAC}">
              <c15:datalabelsRange>
                <c15:f>'Class 6'!$L$11:$L$13</c15:f>
                <c15:dlblRangeCache>
                  <c:ptCount val="3"/>
                  <c:pt idx="0">
                    <c:v>Strong</c:v>
                  </c:pt>
                  <c:pt idx="1">
                    <c:v>Strong</c:v>
                  </c:pt>
                  <c:pt idx="2">
                    <c:v>Strong</c:v>
                  </c:pt>
                </c15:dlblRangeCache>
              </c15:datalabelsRange>
            </c:ext>
            <c:ext xmlns:c16="http://schemas.microsoft.com/office/drawing/2014/chart" uri="{C3380CC4-5D6E-409C-BE32-E72D297353CC}">
              <c16:uniqueId val="{00000000-4FF5-4E73-A4D9-C93F5C4C8B09}"/>
            </c:ext>
          </c:extLst>
        </c:ser>
        <c:dLbls>
          <c:showLegendKey val="0"/>
          <c:showVal val="0"/>
          <c:showCatName val="0"/>
          <c:showSerName val="0"/>
          <c:showPercent val="0"/>
          <c:showBubbleSize val="0"/>
        </c:dLbls>
        <c:gapWidth val="219"/>
        <c:overlap val="-27"/>
        <c:axId val="406232480"/>
        <c:axId val="406231232"/>
      </c:barChart>
      <c:catAx>
        <c:axId val="40623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31232"/>
        <c:crosses val="autoZero"/>
        <c:auto val="1"/>
        <c:lblAlgn val="ctr"/>
        <c:lblOffset val="100"/>
        <c:noMultiLvlLbl val="0"/>
      </c:catAx>
      <c:valAx>
        <c:axId val="4062312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32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a:t>
            </a:r>
            <a:r>
              <a:rPr lang="en-US" baseline="0"/>
              <a:t> rating</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E61E5A0F-BCD7-6044-A241-BDDF9FA8F302}" type="CELLRANGE">
                      <a:rPr lang="en-US"/>
                      <a:pPr/>
                      <a:t>[CELLRANGE]</a:t>
                    </a:fld>
                    <a:r>
                      <a:rPr lang="en-US" baseline="0"/>
                      <a:t>, </a:t>
                    </a:r>
                    <a:fld id="{5FAFDB2D-CCC5-7742-9DAD-A50750D3D9DB}"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2DD-4E3A-9B41-CD1CA872E92A}"/>
                </c:ext>
              </c:extLst>
            </c:dLbl>
            <c:dLbl>
              <c:idx val="1"/>
              <c:tx>
                <c:rich>
                  <a:bodyPr/>
                  <a:lstStyle/>
                  <a:p>
                    <a:fld id="{E03FE135-3D76-DF49-8A4E-BF1B5E0A7A71}" type="CELLRANGE">
                      <a:rPr lang="en-US"/>
                      <a:pPr/>
                      <a:t>[CELLRANGE]</a:t>
                    </a:fld>
                    <a:r>
                      <a:rPr lang="en-US" baseline="0"/>
                      <a:t>, </a:t>
                    </a:r>
                    <a:fld id="{4CE2A736-0AE5-A843-A25E-F07EC05F334D}"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2DD-4E3A-9B41-CD1CA872E92A}"/>
                </c:ext>
              </c:extLst>
            </c:dLbl>
            <c:dLbl>
              <c:idx val="2"/>
              <c:tx>
                <c:rich>
                  <a:bodyPr/>
                  <a:lstStyle/>
                  <a:p>
                    <a:fld id="{AE837762-3A7F-BD46-9EB0-C565DC54A755}" type="CELLRANGE">
                      <a:rPr lang="en-US"/>
                      <a:pPr/>
                      <a:t>[CELLRANGE]</a:t>
                    </a:fld>
                    <a:r>
                      <a:rPr lang="en-US" baseline="0"/>
                      <a:t>, </a:t>
                    </a:r>
                    <a:fld id="{4B02E87A-62AE-A243-8D67-BEDC0BD83377}"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2DD-4E3A-9B41-CD1CA872E9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7'!$J$11:$J$13</c:f>
              <c:strCache>
                <c:ptCount val="3"/>
                <c:pt idx="0">
                  <c:v>Fidelity score
Part I</c:v>
                </c:pt>
                <c:pt idx="1">
                  <c:v>Fidelity score
Part II</c:v>
                </c:pt>
                <c:pt idx="2">
                  <c:v>Weighted 
total</c:v>
                </c:pt>
              </c:strCache>
            </c:strRef>
          </c:cat>
          <c:val>
            <c:numRef>
              <c:f>'Class 7'!$K$11:$K$13</c:f>
              <c:numCache>
                <c:formatCode>0%</c:formatCode>
                <c:ptCount val="3"/>
                <c:pt idx="0">
                  <c:v>0.91666666666666663</c:v>
                </c:pt>
                <c:pt idx="1">
                  <c:v>0.95238095238095233</c:v>
                </c:pt>
                <c:pt idx="2">
                  <c:v>0.94791666666666663</c:v>
                </c:pt>
              </c:numCache>
            </c:numRef>
          </c:val>
          <c:extLst>
            <c:ext xmlns:c15="http://schemas.microsoft.com/office/drawing/2012/chart" uri="{02D57815-91ED-43cb-92C2-25804820EDAC}">
              <c15:datalabelsRange>
                <c15:f>'Class 7'!$L$11:$L$13</c15:f>
                <c15:dlblRangeCache>
                  <c:ptCount val="3"/>
                  <c:pt idx="0">
                    <c:v>Strong</c:v>
                  </c:pt>
                  <c:pt idx="1">
                    <c:v>Strong</c:v>
                  </c:pt>
                  <c:pt idx="2">
                    <c:v>Strong</c:v>
                  </c:pt>
                </c15:dlblRangeCache>
              </c15:datalabelsRange>
            </c:ext>
            <c:ext xmlns:c16="http://schemas.microsoft.com/office/drawing/2014/chart" uri="{C3380CC4-5D6E-409C-BE32-E72D297353CC}">
              <c16:uniqueId val="{00000000-92DD-4E3A-9B41-CD1CA872E92A}"/>
            </c:ext>
          </c:extLst>
        </c:ser>
        <c:dLbls>
          <c:showLegendKey val="0"/>
          <c:showVal val="0"/>
          <c:showCatName val="0"/>
          <c:showSerName val="0"/>
          <c:showPercent val="0"/>
          <c:showBubbleSize val="0"/>
        </c:dLbls>
        <c:gapWidth val="219"/>
        <c:overlap val="-27"/>
        <c:axId val="319407328"/>
        <c:axId val="319408992"/>
      </c:barChart>
      <c:catAx>
        <c:axId val="31940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408992"/>
        <c:crosses val="autoZero"/>
        <c:auto val="1"/>
        <c:lblAlgn val="ctr"/>
        <c:lblOffset val="100"/>
        <c:noMultiLvlLbl val="0"/>
      </c:catAx>
      <c:valAx>
        <c:axId val="3194089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407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9B3F91B4-5150-324C-8C41-53B36899B8AD}" type="CELLRANGE">
                      <a:rPr lang="en-US"/>
                      <a:pPr/>
                      <a:t>[CELLRANGE]</a:t>
                    </a:fld>
                    <a:r>
                      <a:rPr lang="en-US" baseline="0"/>
                      <a:t>, </a:t>
                    </a:r>
                    <a:fld id="{A791BBC9-34B3-644B-A7A5-F91BCA98337D}"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C18-41CF-B745-ADE1F2C6A0D9}"/>
                </c:ext>
              </c:extLst>
            </c:dLbl>
            <c:dLbl>
              <c:idx val="1"/>
              <c:tx>
                <c:rich>
                  <a:bodyPr/>
                  <a:lstStyle/>
                  <a:p>
                    <a:fld id="{04F0AF98-3C17-AD4B-9A4F-773A4CBFE085}" type="CELLRANGE">
                      <a:rPr lang="en-US"/>
                      <a:pPr/>
                      <a:t>[CELLRANGE]</a:t>
                    </a:fld>
                    <a:r>
                      <a:rPr lang="en-US" baseline="0"/>
                      <a:t>, </a:t>
                    </a:r>
                    <a:fld id="{C8572080-7905-EC42-8581-D4B5BC1C2C32}"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C18-41CF-B745-ADE1F2C6A0D9}"/>
                </c:ext>
              </c:extLst>
            </c:dLbl>
            <c:dLbl>
              <c:idx val="2"/>
              <c:tx>
                <c:rich>
                  <a:bodyPr/>
                  <a:lstStyle/>
                  <a:p>
                    <a:fld id="{9AC60A26-DC95-DF4A-994E-C10AFD8FB4C2}" type="CELLRANGE">
                      <a:rPr lang="en-US"/>
                      <a:pPr/>
                      <a:t>[CELLRANGE]</a:t>
                    </a:fld>
                    <a:r>
                      <a:rPr lang="en-US" baseline="0"/>
                      <a:t>, </a:t>
                    </a:r>
                    <a:fld id="{2EA391A0-E0BF-6B4E-9CC6-E4A02EE711D9}"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C18-41CF-B745-ADE1F2C6A0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8'!$J$11:$J$13</c:f>
              <c:strCache>
                <c:ptCount val="3"/>
                <c:pt idx="0">
                  <c:v>Fidelity score
Part I</c:v>
                </c:pt>
                <c:pt idx="1">
                  <c:v>Fidelity score
Part II</c:v>
                </c:pt>
                <c:pt idx="2">
                  <c:v>Weighted 
total</c:v>
                </c:pt>
              </c:strCache>
            </c:strRef>
          </c:cat>
          <c:val>
            <c:numRef>
              <c:f>'Class 8'!$K$11:$K$13</c:f>
              <c:numCache>
                <c:formatCode>0%</c:formatCode>
                <c:ptCount val="3"/>
                <c:pt idx="0">
                  <c:v>1</c:v>
                </c:pt>
                <c:pt idx="1">
                  <c:v>0.97619047619047616</c:v>
                </c:pt>
                <c:pt idx="2">
                  <c:v>0.97916666666666663</c:v>
                </c:pt>
              </c:numCache>
            </c:numRef>
          </c:val>
          <c:extLst>
            <c:ext xmlns:c15="http://schemas.microsoft.com/office/drawing/2012/chart" uri="{02D57815-91ED-43cb-92C2-25804820EDAC}">
              <c15:datalabelsRange>
                <c15:f>'Class 8'!$L$11:$L$13</c15:f>
                <c15:dlblRangeCache>
                  <c:ptCount val="3"/>
                  <c:pt idx="0">
                    <c:v>Strong</c:v>
                  </c:pt>
                  <c:pt idx="1">
                    <c:v>Strong</c:v>
                  </c:pt>
                  <c:pt idx="2">
                    <c:v>Strong</c:v>
                  </c:pt>
                </c15:dlblRangeCache>
              </c15:datalabelsRange>
            </c:ext>
            <c:ext xmlns:c16="http://schemas.microsoft.com/office/drawing/2014/chart" uri="{C3380CC4-5D6E-409C-BE32-E72D297353CC}">
              <c16:uniqueId val="{00000000-0C18-41CF-B745-ADE1F2C6A0D9}"/>
            </c:ext>
          </c:extLst>
        </c:ser>
        <c:dLbls>
          <c:showLegendKey val="0"/>
          <c:showVal val="0"/>
          <c:showCatName val="0"/>
          <c:showSerName val="0"/>
          <c:showPercent val="0"/>
          <c:showBubbleSize val="0"/>
        </c:dLbls>
        <c:gapWidth val="219"/>
        <c:overlap val="-27"/>
        <c:axId val="406229984"/>
        <c:axId val="406230400"/>
      </c:barChart>
      <c:catAx>
        <c:axId val="40622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30400"/>
        <c:crosses val="autoZero"/>
        <c:auto val="1"/>
        <c:lblAlgn val="ctr"/>
        <c:lblOffset val="100"/>
        <c:noMultiLvlLbl val="0"/>
      </c:catAx>
      <c:valAx>
        <c:axId val="40623040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229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Fidelity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A1AA67E6-1F5F-EB4A-A0C1-C80AD5DECAD9}" type="CELLRANGE">
                      <a:rPr lang="en-US"/>
                      <a:pPr/>
                      <a:t>[CELLRANGE]</a:t>
                    </a:fld>
                    <a:r>
                      <a:rPr lang="en-US" baseline="0"/>
                      <a:t>, </a:t>
                    </a:r>
                    <a:fld id="{6BD02A93-0921-3A4C-8BD5-BD231F12452A}"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D8F-4AD3-9CFC-36C19D767DB7}"/>
                </c:ext>
              </c:extLst>
            </c:dLbl>
            <c:dLbl>
              <c:idx val="1"/>
              <c:tx>
                <c:rich>
                  <a:bodyPr/>
                  <a:lstStyle/>
                  <a:p>
                    <a:fld id="{E5AB4864-4D25-AD43-B9AE-8E4C662B4A6F}" type="CELLRANGE">
                      <a:rPr lang="en-US"/>
                      <a:pPr/>
                      <a:t>[CELLRANGE]</a:t>
                    </a:fld>
                    <a:r>
                      <a:rPr lang="en-US" baseline="0"/>
                      <a:t>, </a:t>
                    </a:r>
                    <a:fld id="{A7B10174-A621-354D-8C56-E60B7F437989}"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D8F-4AD3-9CFC-36C19D767DB7}"/>
                </c:ext>
              </c:extLst>
            </c:dLbl>
            <c:dLbl>
              <c:idx val="2"/>
              <c:tx>
                <c:rich>
                  <a:bodyPr/>
                  <a:lstStyle/>
                  <a:p>
                    <a:fld id="{F51D1B93-1645-7D47-B946-904F3C6E8DFC}" type="CELLRANGE">
                      <a:rPr lang="en-US"/>
                      <a:pPr/>
                      <a:t>[CELLRANGE]</a:t>
                    </a:fld>
                    <a:r>
                      <a:rPr lang="en-US" baseline="0"/>
                      <a:t>, </a:t>
                    </a:r>
                    <a:fld id="{C18C71CA-32CF-EA41-9159-F311DCFCE28A}"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D8F-4AD3-9CFC-36C19D767D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'Class 9'!$J$11:$J$13</c:f>
              <c:strCache>
                <c:ptCount val="3"/>
                <c:pt idx="0">
                  <c:v>Fidelity score
Part I</c:v>
                </c:pt>
                <c:pt idx="1">
                  <c:v>Fidelity score
Part II</c:v>
                </c:pt>
                <c:pt idx="2">
                  <c:v>Weighted 
total</c:v>
                </c:pt>
              </c:strCache>
            </c:strRef>
          </c:cat>
          <c:val>
            <c:numRef>
              <c:f>'Class 9'!$K$11:$K$13</c:f>
              <c:numCache>
                <c:formatCode>0%</c:formatCode>
                <c:ptCount val="3"/>
                <c:pt idx="0">
                  <c:v>1</c:v>
                </c:pt>
                <c:pt idx="1">
                  <c:v>0.97619047619047616</c:v>
                </c:pt>
                <c:pt idx="2">
                  <c:v>0.97916666666666663</c:v>
                </c:pt>
              </c:numCache>
            </c:numRef>
          </c:val>
          <c:extLst>
            <c:ext xmlns:c15="http://schemas.microsoft.com/office/drawing/2012/chart" uri="{02D57815-91ED-43cb-92C2-25804820EDAC}">
              <c15:datalabelsRange>
                <c15:f>'Class 9'!$L$11:$L$13</c15:f>
                <c15:dlblRangeCache>
                  <c:ptCount val="3"/>
                  <c:pt idx="0">
                    <c:v>Strong</c:v>
                  </c:pt>
                  <c:pt idx="1">
                    <c:v>Strong</c:v>
                  </c:pt>
                  <c:pt idx="2">
                    <c:v>Strong</c:v>
                  </c:pt>
                </c15:dlblRangeCache>
              </c15:datalabelsRange>
            </c:ext>
            <c:ext xmlns:c16="http://schemas.microsoft.com/office/drawing/2014/chart" uri="{C3380CC4-5D6E-409C-BE32-E72D297353CC}">
              <c16:uniqueId val="{00000000-DD8F-4AD3-9CFC-36C19D767DB7}"/>
            </c:ext>
          </c:extLst>
        </c:ser>
        <c:dLbls>
          <c:showLegendKey val="0"/>
          <c:showVal val="0"/>
          <c:showCatName val="0"/>
          <c:showSerName val="0"/>
          <c:showPercent val="0"/>
          <c:showBubbleSize val="0"/>
        </c:dLbls>
        <c:gapWidth val="219"/>
        <c:overlap val="-27"/>
        <c:axId val="400301136"/>
        <c:axId val="410951984"/>
      </c:barChart>
      <c:catAx>
        <c:axId val="40030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951984"/>
        <c:crosses val="autoZero"/>
        <c:auto val="1"/>
        <c:lblAlgn val="ctr"/>
        <c:lblOffset val="100"/>
        <c:noMultiLvlLbl val="0"/>
      </c:catAx>
      <c:valAx>
        <c:axId val="4109519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30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chart" Target="../charts/chart18.xml"/><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142876</xdr:rowOff>
    </xdr:from>
    <xdr:to>
      <xdr:col>12</xdr:col>
      <xdr:colOff>123825</xdr:colOff>
      <xdr:row>33</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333376"/>
          <a:ext cx="6172200" cy="6067424"/>
        </a:xfrm>
        <a:prstGeom prst="rect">
          <a:avLst/>
        </a:prstGeom>
        <a:solidFill>
          <a:srgbClr val="CCE9A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this template:</a:t>
          </a:r>
        </a:p>
        <a:p>
          <a:r>
            <a:rPr lang="en-US" sz="1100"/>
            <a:t>This template is designed to take the answers from The Creative Curriculum Fidelity Checkilist and perform the calculations automatically. </a:t>
          </a:r>
        </a:p>
        <a:p>
          <a:endParaRPr lang="en-US" sz="1100"/>
        </a:p>
        <a:p>
          <a:r>
            <a:rPr lang="en-US" sz="1100"/>
            <a:t>Scores</a:t>
          </a:r>
          <a:r>
            <a:rPr lang="en-US" sz="1100" baseline="0"/>
            <a:t> can be entered either directly when completing the fidelity check or transfered from paper after the fact, depending on preference and access to a computer. We prefer to use a seperate workbook with only one classroom and then copy it into the workbook.</a:t>
          </a:r>
        </a:p>
        <a:p>
          <a:endParaRPr lang="en-US" sz="1100" baseline="0"/>
        </a:p>
        <a:p>
          <a:r>
            <a:rPr lang="en-US" sz="1100" baseline="0"/>
            <a:t>When we use this form, we keep sheets locked so that raters can only select the cells containing answers to the fidelity questions to avoid inadvertant changes. We have the answers defaulted to yes by selecting yes for all answers and then saving the document. Agencies could choose to default as yes, no or blank. To use blank as default, you would need to allow this as an answer from the drop down menu. Currently only y and n are the only options.</a:t>
          </a:r>
        </a:p>
        <a:p>
          <a:endParaRPr lang="en-US" sz="1100" baseline="0"/>
        </a:p>
        <a:p>
          <a:r>
            <a:rPr lang="en-US" sz="1100" baseline="0"/>
            <a:t>As answers are changed, the sheet automatically calculates the new scores as well as the graphs associated with them on the current worksheet and the aggregated sheets.</a:t>
          </a:r>
        </a:p>
        <a:p>
          <a:endParaRPr lang="en-US" sz="1100" baseline="0"/>
        </a:p>
        <a:p>
          <a:r>
            <a:rPr lang="en-US" sz="1100" baseline="0"/>
            <a:t>As each sheet is locked, we have included the password: </a:t>
          </a:r>
          <a:r>
            <a:rPr lang="en-US" sz="1100" b="1" baseline="0"/>
            <a:t>Fidelity </a:t>
          </a:r>
          <a:r>
            <a:rPr lang="en-US" sz="1100" baseline="0"/>
            <a:t>on the sheet so changes can be made. Agencies could remove this if the were concerned about staff making changes without permission.</a:t>
          </a:r>
        </a:p>
        <a:p>
          <a:endParaRPr lang="en-US" sz="1100" baseline="0"/>
        </a:p>
        <a:p>
          <a:r>
            <a:rPr lang="en-US" sz="1100" baseline="0"/>
            <a:t>The two aggregated sheets at the end have additional information as to how they are arranged and set up.</a:t>
          </a:r>
        </a:p>
        <a:p>
          <a:endParaRPr lang="en-US" sz="1100" baseline="0"/>
        </a:p>
        <a:p>
          <a:r>
            <a:rPr lang="en-US" sz="1100" baseline="0"/>
            <a:t>The EHS template is just the template but has the same potential as the preschool template for aggregating across sheets.</a:t>
          </a:r>
        </a:p>
        <a:p>
          <a:endParaRPr lang="en-US" sz="1100" baseline="0"/>
        </a:p>
        <a:p>
          <a:r>
            <a:rPr lang="en-US" sz="1100" baseline="0"/>
            <a:t>Agencies could copy the sheet and make a workbook with several classrooms as this book does for the preschool template</a:t>
          </a:r>
        </a:p>
        <a:p>
          <a:endParaRPr lang="en-US" sz="1100" baseline="0"/>
        </a:p>
        <a:p>
          <a:r>
            <a:rPr lang="en-US" sz="1100" baseline="0"/>
            <a:t>To copy a sheet, right click in the left hand corner to select the whole sheet.</a:t>
          </a:r>
        </a:p>
        <a:p>
          <a:r>
            <a:rPr lang="en-US" sz="1100" baseline="0"/>
            <a:t>Then select copy from the drop down menu. Add a new sheet, select the whole</a:t>
          </a:r>
        </a:p>
        <a:p>
          <a:r>
            <a:rPr lang="en-US" sz="1100" baseline="0"/>
            <a:t>sheet and then paste.</a:t>
          </a:r>
          <a:endParaRPr lang="en-US" sz="1100"/>
        </a:p>
      </xdr:txBody>
    </xdr:sp>
    <xdr:clientData/>
  </xdr:twoCellAnchor>
  <xdr:twoCellAnchor>
    <xdr:from>
      <xdr:col>14</xdr:col>
      <xdr:colOff>9525</xdr:colOff>
      <xdr:row>1</xdr:row>
      <xdr:rowOff>171450</xdr:rowOff>
    </xdr:from>
    <xdr:to>
      <xdr:col>20</xdr:col>
      <xdr:colOff>342900</xdr:colOff>
      <xdr:row>25</xdr:row>
      <xdr:rowOff>19050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43925" y="361950"/>
          <a:ext cx="3990975" cy="4419600"/>
        </a:xfrm>
        <a:prstGeom prst="rect">
          <a:avLst/>
        </a:prstGeom>
        <a:solidFill>
          <a:srgbClr val="CCE9A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Creating a template:</a:t>
          </a:r>
        </a:p>
        <a:p>
          <a:endParaRPr lang="en-US" sz="1100" b="0" u="none"/>
        </a:p>
        <a:p>
          <a:r>
            <a:rPr lang="en-US" sz="1100" b="0" u="none"/>
            <a:t>We</a:t>
          </a:r>
          <a:r>
            <a:rPr lang="en-US" sz="1100" b="0" u="none" baseline="0"/>
            <a:t> start with a workbook that has 1 worksheet for each classroom.</a:t>
          </a:r>
        </a:p>
        <a:p>
          <a:endParaRPr lang="en-US" sz="1100" b="0" u="none" baseline="0"/>
        </a:p>
        <a:p>
          <a:r>
            <a:rPr lang="en-US" sz="1100" b="0" u="none" baseline="0"/>
            <a:t>Next we add the sheets we wish to aggregarte the data on. This can be done after if preferred, but there are somethings we know we wish to look at each year and having it prepared ahead of time saves time.</a:t>
          </a:r>
        </a:p>
        <a:p>
          <a:endParaRPr lang="en-US" sz="1100" b="0" u="none" baseline="0"/>
        </a:p>
        <a:p>
          <a:r>
            <a:rPr lang="en-US" sz="1100" b="0" u="none" baseline="0"/>
            <a:t>When doing observations, observers use an Excel file with just 1 sheet with the tool. When all classrooms have been completed, we can then copy those into our master workbook.</a:t>
          </a:r>
        </a:p>
        <a:p>
          <a:endParaRPr lang="en-US" sz="1100" b="0" u="none" baseline="0"/>
        </a:p>
        <a:p>
          <a:r>
            <a:rPr lang="en-US" sz="1100" b="0" u="none" baseline="0"/>
            <a:t>Once all worksheets are entered into the master workbook, we can do additional analysis as we desire.</a:t>
          </a:r>
          <a:endParaRPr lang="en-US" sz="1100" b="0" u="none"/>
        </a:p>
      </xdr:txBody>
    </xdr:sp>
    <xdr:clientData/>
  </xdr:twoCellAnchor>
  <xdr:twoCellAnchor editAs="oneCell">
    <xdr:from>
      <xdr:col>9</xdr:col>
      <xdr:colOff>590550</xdr:colOff>
      <xdr:row>26</xdr:row>
      <xdr:rowOff>152401</xdr:rowOff>
    </xdr:from>
    <xdr:to>
      <xdr:col>11</xdr:col>
      <xdr:colOff>123731</xdr:colOff>
      <xdr:row>33</xdr:row>
      <xdr:rowOff>85568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076950" y="5105401"/>
          <a:ext cx="752381" cy="1266667"/>
        </a:xfrm>
        <a:prstGeom prst="rect">
          <a:avLst/>
        </a:prstGeom>
      </xdr:spPr>
    </xdr:pic>
    <xdr:clientData/>
  </xdr:twoCellAnchor>
  <xdr:twoCellAnchor>
    <xdr:from>
      <xdr:col>9</xdr:col>
      <xdr:colOff>219075</xdr:colOff>
      <xdr:row>28</xdr:row>
      <xdr:rowOff>57150</xdr:rowOff>
    </xdr:from>
    <xdr:to>
      <xdr:col>10</xdr:col>
      <xdr:colOff>76200</xdr:colOff>
      <xdr:row>28</xdr:row>
      <xdr:rowOff>161925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5705475" y="5391150"/>
          <a:ext cx="466725" cy="1047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13</xdr:col>
      <xdr:colOff>52387</xdr:colOff>
      <xdr:row>9</xdr:row>
      <xdr:rowOff>0</xdr:rowOff>
    </xdr:from>
    <xdr:to>
      <xdr:col>20</xdr:col>
      <xdr:colOff>357187</xdr:colOff>
      <xdr:row>16</xdr:row>
      <xdr:rowOff>142875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9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9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9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9134475" y="171450"/>
          <a:ext cx="3971925" cy="1114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3" name="TextBox 22">
          <a:extLst>
            <a:ext uri="{FF2B5EF4-FFF2-40B4-BE49-F238E27FC236}">
              <a16:creationId xmlns:a16="http://schemas.microsoft.com/office/drawing/2014/main" id="{00000000-0008-0000-0900-000017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576262</xdr:colOff>
      <xdr:row>9</xdr:row>
      <xdr:rowOff>0</xdr:rowOff>
    </xdr:from>
    <xdr:to>
      <xdr:col>20</xdr:col>
      <xdr:colOff>271462</xdr:colOff>
      <xdr:row>16</xdr:row>
      <xdr:rowOff>142875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A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A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A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A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A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A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0" name="TextBox 19">
          <a:extLst>
            <a:ext uri="{FF2B5EF4-FFF2-40B4-BE49-F238E27FC236}">
              <a16:creationId xmlns:a16="http://schemas.microsoft.com/office/drawing/2014/main" id="{00000000-0008-0000-0A00-00001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0A00-00001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22" name="TextBox 21">
          <a:extLst>
            <a:ext uri="{FF2B5EF4-FFF2-40B4-BE49-F238E27FC236}">
              <a16:creationId xmlns:a16="http://schemas.microsoft.com/office/drawing/2014/main" id="{00000000-0008-0000-0A00-000016000000}"/>
            </a:ext>
          </a:extLst>
        </xdr:cNvPr>
        <xdr:cNvSpPr txBox="1"/>
      </xdr:nvSpPr>
      <xdr:spPr>
        <a:xfrm>
          <a:off x="9134475" y="171450"/>
          <a:ext cx="3971925" cy="1114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3" name="TextBox 22">
          <a:extLst>
            <a:ext uri="{FF2B5EF4-FFF2-40B4-BE49-F238E27FC236}">
              <a16:creationId xmlns:a16="http://schemas.microsoft.com/office/drawing/2014/main" id="{00000000-0008-0000-0A00-00001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4" name="TextBox 23">
          <a:extLst>
            <a:ext uri="{FF2B5EF4-FFF2-40B4-BE49-F238E27FC236}">
              <a16:creationId xmlns:a16="http://schemas.microsoft.com/office/drawing/2014/main" id="{00000000-0008-0000-0A00-00001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5" name="TextBox 24">
          <a:extLst>
            <a:ext uri="{FF2B5EF4-FFF2-40B4-BE49-F238E27FC236}">
              <a16:creationId xmlns:a16="http://schemas.microsoft.com/office/drawing/2014/main" id="{00000000-0008-0000-0A00-000019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8</xdr:col>
      <xdr:colOff>847725</xdr:colOff>
      <xdr:row>0</xdr:row>
      <xdr:rowOff>142875</xdr:rowOff>
    </xdr:from>
    <xdr:to>
      <xdr:col>15</xdr:col>
      <xdr:colOff>57150</xdr:colOff>
      <xdr:row>4</xdr:row>
      <xdr:rowOff>352424</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8715375" y="14287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585787</xdr:colOff>
      <xdr:row>9</xdr:row>
      <xdr:rowOff>276225</xdr:rowOff>
    </xdr:from>
    <xdr:to>
      <xdr:col>20</xdr:col>
      <xdr:colOff>280987</xdr:colOff>
      <xdr:row>17</xdr:row>
      <xdr:rowOff>38100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B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B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B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B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B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B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B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B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B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0" name="TextBox 19">
          <a:extLst>
            <a:ext uri="{FF2B5EF4-FFF2-40B4-BE49-F238E27FC236}">
              <a16:creationId xmlns:a16="http://schemas.microsoft.com/office/drawing/2014/main" id="{00000000-0008-0000-0B00-00001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0B00-00001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2" name="TextBox 21">
          <a:extLst>
            <a:ext uri="{FF2B5EF4-FFF2-40B4-BE49-F238E27FC236}">
              <a16:creationId xmlns:a16="http://schemas.microsoft.com/office/drawing/2014/main" id="{00000000-0008-0000-0B00-00001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3" name="TextBox 22">
          <a:extLst>
            <a:ext uri="{FF2B5EF4-FFF2-40B4-BE49-F238E27FC236}">
              <a16:creationId xmlns:a16="http://schemas.microsoft.com/office/drawing/2014/main" id="{00000000-0008-0000-0B00-00001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5" name="TextBox 24">
          <a:extLst>
            <a:ext uri="{FF2B5EF4-FFF2-40B4-BE49-F238E27FC236}">
              <a16:creationId xmlns:a16="http://schemas.microsoft.com/office/drawing/2014/main" id="{00000000-0008-0000-0B00-00001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6" name="TextBox 25">
          <a:extLst>
            <a:ext uri="{FF2B5EF4-FFF2-40B4-BE49-F238E27FC236}">
              <a16:creationId xmlns:a16="http://schemas.microsoft.com/office/drawing/2014/main" id="{00000000-0008-0000-0B00-00001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7" name="TextBox 26">
          <a:extLst>
            <a:ext uri="{FF2B5EF4-FFF2-40B4-BE49-F238E27FC236}">
              <a16:creationId xmlns:a16="http://schemas.microsoft.com/office/drawing/2014/main" id="{00000000-0008-0000-0B00-00001B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13</xdr:col>
      <xdr:colOff>14287</xdr:colOff>
      <xdr:row>9</xdr:row>
      <xdr:rowOff>0</xdr:rowOff>
    </xdr:from>
    <xdr:to>
      <xdr:col>20</xdr:col>
      <xdr:colOff>319087</xdr:colOff>
      <xdr:row>16</xdr:row>
      <xdr:rowOff>142875</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8</xdr:col>
      <xdr:colOff>847725</xdr:colOff>
      <xdr:row>0</xdr:row>
      <xdr:rowOff>142875</xdr:rowOff>
    </xdr:from>
    <xdr:to>
      <xdr:col>15</xdr:col>
      <xdr:colOff>57150</xdr:colOff>
      <xdr:row>4</xdr:row>
      <xdr:rowOff>352424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9124950" y="14287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C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C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C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C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C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C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C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C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C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C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0" name="TextBox 19">
          <a:extLst>
            <a:ext uri="{FF2B5EF4-FFF2-40B4-BE49-F238E27FC236}">
              <a16:creationId xmlns:a16="http://schemas.microsoft.com/office/drawing/2014/main" id="{00000000-0008-0000-0C00-00001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0C00-00001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2" name="TextBox 21">
          <a:extLst>
            <a:ext uri="{FF2B5EF4-FFF2-40B4-BE49-F238E27FC236}">
              <a16:creationId xmlns:a16="http://schemas.microsoft.com/office/drawing/2014/main" id="{00000000-0008-0000-0C00-00001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3" name="TextBox 22">
          <a:extLst>
            <a:ext uri="{FF2B5EF4-FFF2-40B4-BE49-F238E27FC236}">
              <a16:creationId xmlns:a16="http://schemas.microsoft.com/office/drawing/2014/main" id="{00000000-0008-0000-0C00-00001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4" name="TextBox 23">
          <a:extLst>
            <a:ext uri="{FF2B5EF4-FFF2-40B4-BE49-F238E27FC236}">
              <a16:creationId xmlns:a16="http://schemas.microsoft.com/office/drawing/2014/main" id="{00000000-0008-0000-0C00-00001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5" name="TextBox 24">
          <a:extLst>
            <a:ext uri="{FF2B5EF4-FFF2-40B4-BE49-F238E27FC236}">
              <a16:creationId xmlns:a16="http://schemas.microsoft.com/office/drawing/2014/main" id="{00000000-0008-0000-0C00-00001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6" name="TextBox 25">
          <a:extLst>
            <a:ext uri="{FF2B5EF4-FFF2-40B4-BE49-F238E27FC236}">
              <a16:creationId xmlns:a16="http://schemas.microsoft.com/office/drawing/2014/main" id="{00000000-0008-0000-0C00-00001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7" name="TextBox 26">
          <a:extLst>
            <a:ext uri="{FF2B5EF4-FFF2-40B4-BE49-F238E27FC236}">
              <a16:creationId xmlns:a16="http://schemas.microsoft.com/office/drawing/2014/main" id="{00000000-0008-0000-0C00-00001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8" name="TextBox 27">
          <a:extLst>
            <a:ext uri="{FF2B5EF4-FFF2-40B4-BE49-F238E27FC236}">
              <a16:creationId xmlns:a16="http://schemas.microsoft.com/office/drawing/2014/main" id="{00000000-0008-0000-0C00-00001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9" name="TextBox 28">
          <a:extLst>
            <a:ext uri="{FF2B5EF4-FFF2-40B4-BE49-F238E27FC236}">
              <a16:creationId xmlns:a16="http://schemas.microsoft.com/office/drawing/2014/main" id="{00000000-0008-0000-0C00-00001D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585787</xdr:colOff>
      <xdr:row>9</xdr:row>
      <xdr:rowOff>276225</xdr:rowOff>
    </xdr:from>
    <xdr:to>
      <xdr:col>20</xdr:col>
      <xdr:colOff>280987</xdr:colOff>
      <xdr:row>17</xdr:row>
      <xdr:rowOff>38100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8</xdr:col>
      <xdr:colOff>847725</xdr:colOff>
      <xdr:row>0</xdr:row>
      <xdr:rowOff>142875</xdr:rowOff>
    </xdr:from>
    <xdr:to>
      <xdr:col>15</xdr:col>
      <xdr:colOff>57150</xdr:colOff>
      <xdr:row>4</xdr:row>
      <xdr:rowOff>352424</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9124950" y="14287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D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D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D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D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D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D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D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D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D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0D00-00001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4" name="TextBox 23">
          <a:extLst>
            <a:ext uri="{FF2B5EF4-FFF2-40B4-BE49-F238E27FC236}">
              <a16:creationId xmlns:a16="http://schemas.microsoft.com/office/drawing/2014/main" id="{00000000-0008-0000-0D00-00001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6" name="TextBox 25">
          <a:extLst>
            <a:ext uri="{FF2B5EF4-FFF2-40B4-BE49-F238E27FC236}">
              <a16:creationId xmlns:a16="http://schemas.microsoft.com/office/drawing/2014/main" id="{00000000-0008-0000-0D00-00001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7" name="TextBox 26">
          <a:extLst>
            <a:ext uri="{FF2B5EF4-FFF2-40B4-BE49-F238E27FC236}">
              <a16:creationId xmlns:a16="http://schemas.microsoft.com/office/drawing/2014/main" id="{00000000-0008-0000-0D00-00001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0" name="TextBox 29">
          <a:extLst>
            <a:ext uri="{FF2B5EF4-FFF2-40B4-BE49-F238E27FC236}">
              <a16:creationId xmlns:a16="http://schemas.microsoft.com/office/drawing/2014/main" id="{00000000-0008-0000-0D00-00001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2" name="TextBox 31">
          <a:extLst>
            <a:ext uri="{FF2B5EF4-FFF2-40B4-BE49-F238E27FC236}">
              <a16:creationId xmlns:a16="http://schemas.microsoft.com/office/drawing/2014/main" id="{00000000-0008-0000-0D00-00002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9525</xdr:colOff>
      <xdr:row>0</xdr:row>
      <xdr:rowOff>123825</xdr:rowOff>
    </xdr:from>
    <xdr:to>
      <xdr:col>15</xdr:col>
      <xdr:colOff>76200</xdr:colOff>
      <xdr:row>4</xdr:row>
      <xdr:rowOff>333374</xdr:rowOff>
    </xdr:to>
    <xdr:sp macro="" textlink="">
      <xdr:nvSpPr>
        <xdr:cNvPr id="33" name="TextBox 32">
          <a:extLst>
            <a:ext uri="{FF2B5EF4-FFF2-40B4-BE49-F238E27FC236}">
              <a16:creationId xmlns:a16="http://schemas.microsoft.com/office/drawing/2014/main" id="{00000000-0008-0000-0D00-000021000000}"/>
            </a:ext>
          </a:extLst>
        </xdr:cNvPr>
        <xdr:cNvSpPr txBox="1"/>
      </xdr:nvSpPr>
      <xdr:spPr>
        <a:xfrm>
          <a:off x="9144000" y="12382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4" name="TextBox 33">
          <a:extLst>
            <a:ext uri="{FF2B5EF4-FFF2-40B4-BE49-F238E27FC236}">
              <a16:creationId xmlns:a16="http://schemas.microsoft.com/office/drawing/2014/main" id="{00000000-0008-0000-0D00-00002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6" name="TextBox 35">
          <a:extLst>
            <a:ext uri="{FF2B5EF4-FFF2-40B4-BE49-F238E27FC236}">
              <a16:creationId xmlns:a16="http://schemas.microsoft.com/office/drawing/2014/main" id="{00000000-0008-0000-0D00-00002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7" name="TextBox 36">
          <a:extLst>
            <a:ext uri="{FF2B5EF4-FFF2-40B4-BE49-F238E27FC236}">
              <a16:creationId xmlns:a16="http://schemas.microsoft.com/office/drawing/2014/main" id="{00000000-0008-0000-0D00-00002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8" name="TextBox 37">
          <a:extLst>
            <a:ext uri="{FF2B5EF4-FFF2-40B4-BE49-F238E27FC236}">
              <a16:creationId xmlns:a16="http://schemas.microsoft.com/office/drawing/2014/main" id="{00000000-0008-0000-0D00-00002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9" name="TextBox 38">
          <a:extLst>
            <a:ext uri="{FF2B5EF4-FFF2-40B4-BE49-F238E27FC236}">
              <a16:creationId xmlns:a16="http://schemas.microsoft.com/office/drawing/2014/main" id="{00000000-0008-0000-0D00-00002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0" name="TextBox 39">
          <a:extLst>
            <a:ext uri="{FF2B5EF4-FFF2-40B4-BE49-F238E27FC236}">
              <a16:creationId xmlns:a16="http://schemas.microsoft.com/office/drawing/2014/main" id="{00000000-0008-0000-0D00-00002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1" name="TextBox 40">
          <a:extLst>
            <a:ext uri="{FF2B5EF4-FFF2-40B4-BE49-F238E27FC236}">
              <a16:creationId xmlns:a16="http://schemas.microsoft.com/office/drawing/2014/main" id="{00000000-0008-0000-0D00-00002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2" name="TextBox 41">
          <a:extLst>
            <a:ext uri="{FF2B5EF4-FFF2-40B4-BE49-F238E27FC236}">
              <a16:creationId xmlns:a16="http://schemas.microsoft.com/office/drawing/2014/main" id="{00000000-0008-0000-0D00-00002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3" name="TextBox 42">
          <a:extLst>
            <a:ext uri="{FF2B5EF4-FFF2-40B4-BE49-F238E27FC236}">
              <a16:creationId xmlns:a16="http://schemas.microsoft.com/office/drawing/2014/main" id="{00000000-0008-0000-0D00-00002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4" name="TextBox 43">
          <a:extLst>
            <a:ext uri="{FF2B5EF4-FFF2-40B4-BE49-F238E27FC236}">
              <a16:creationId xmlns:a16="http://schemas.microsoft.com/office/drawing/2014/main" id="{00000000-0008-0000-0D00-00002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5" name="TextBox 44">
          <a:extLst>
            <a:ext uri="{FF2B5EF4-FFF2-40B4-BE49-F238E27FC236}">
              <a16:creationId xmlns:a16="http://schemas.microsoft.com/office/drawing/2014/main" id="{00000000-0008-0000-0D00-00002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6" name="TextBox 45">
          <a:extLst>
            <a:ext uri="{FF2B5EF4-FFF2-40B4-BE49-F238E27FC236}">
              <a16:creationId xmlns:a16="http://schemas.microsoft.com/office/drawing/2014/main" id="{00000000-0008-0000-0D00-00002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7" name="TextBox 46">
          <a:extLst>
            <a:ext uri="{FF2B5EF4-FFF2-40B4-BE49-F238E27FC236}">
              <a16:creationId xmlns:a16="http://schemas.microsoft.com/office/drawing/2014/main" id="{00000000-0008-0000-0D00-00002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8" name="TextBox 47">
          <a:extLst>
            <a:ext uri="{FF2B5EF4-FFF2-40B4-BE49-F238E27FC236}">
              <a16:creationId xmlns:a16="http://schemas.microsoft.com/office/drawing/2014/main" id="{00000000-0008-0000-0D00-00003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9" name="TextBox 48">
          <a:extLst>
            <a:ext uri="{FF2B5EF4-FFF2-40B4-BE49-F238E27FC236}">
              <a16:creationId xmlns:a16="http://schemas.microsoft.com/office/drawing/2014/main" id="{00000000-0008-0000-0D00-00003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0" name="TextBox 49">
          <a:extLst>
            <a:ext uri="{FF2B5EF4-FFF2-40B4-BE49-F238E27FC236}">
              <a16:creationId xmlns:a16="http://schemas.microsoft.com/office/drawing/2014/main" id="{00000000-0008-0000-0D00-00003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1" name="TextBox 50">
          <a:extLst>
            <a:ext uri="{FF2B5EF4-FFF2-40B4-BE49-F238E27FC236}">
              <a16:creationId xmlns:a16="http://schemas.microsoft.com/office/drawing/2014/main" id="{00000000-0008-0000-0D00-00003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2" name="TextBox 51">
          <a:extLst>
            <a:ext uri="{FF2B5EF4-FFF2-40B4-BE49-F238E27FC236}">
              <a16:creationId xmlns:a16="http://schemas.microsoft.com/office/drawing/2014/main" id="{00000000-0008-0000-0D00-00003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3" name="TextBox 52">
          <a:extLst>
            <a:ext uri="{FF2B5EF4-FFF2-40B4-BE49-F238E27FC236}">
              <a16:creationId xmlns:a16="http://schemas.microsoft.com/office/drawing/2014/main" id="{00000000-0008-0000-0D00-00003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4" name="TextBox 53">
          <a:extLst>
            <a:ext uri="{FF2B5EF4-FFF2-40B4-BE49-F238E27FC236}">
              <a16:creationId xmlns:a16="http://schemas.microsoft.com/office/drawing/2014/main" id="{00000000-0008-0000-0D00-00003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5" name="TextBox 54">
          <a:extLst>
            <a:ext uri="{FF2B5EF4-FFF2-40B4-BE49-F238E27FC236}">
              <a16:creationId xmlns:a16="http://schemas.microsoft.com/office/drawing/2014/main" id="{00000000-0008-0000-0D00-00003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6" name="TextBox 55">
          <a:extLst>
            <a:ext uri="{FF2B5EF4-FFF2-40B4-BE49-F238E27FC236}">
              <a16:creationId xmlns:a16="http://schemas.microsoft.com/office/drawing/2014/main" id="{00000000-0008-0000-0D00-00003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7" name="TextBox 56">
          <a:extLst>
            <a:ext uri="{FF2B5EF4-FFF2-40B4-BE49-F238E27FC236}">
              <a16:creationId xmlns:a16="http://schemas.microsoft.com/office/drawing/2014/main" id="{00000000-0008-0000-0D00-00003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8" name="TextBox 57">
          <a:extLst>
            <a:ext uri="{FF2B5EF4-FFF2-40B4-BE49-F238E27FC236}">
              <a16:creationId xmlns:a16="http://schemas.microsoft.com/office/drawing/2014/main" id="{00000000-0008-0000-0D00-00003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9" name="TextBox 58">
          <a:extLst>
            <a:ext uri="{FF2B5EF4-FFF2-40B4-BE49-F238E27FC236}">
              <a16:creationId xmlns:a16="http://schemas.microsoft.com/office/drawing/2014/main" id="{00000000-0008-0000-0D00-00003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0" name="TextBox 59">
          <a:extLst>
            <a:ext uri="{FF2B5EF4-FFF2-40B4-BE49-F238E27FC236}">
              <a16:creationId xmlns:a16="http://schemas.microsoft.com/office/drawing/2014/main" id="{00000000-0008-0000-0D00-00003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1" name="TextBox 60">
          <a:extLst>
            <a:ext uri="{FF2B5EF4-FFF2-40B4-BE49-F238E27FC236}">
              <a16:creationId xmlns:a16="http://schemas.microsoft.com/office/drawing/2014/main" id="{00000000-0008-0000-0D00-00003D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2" name="TextBox 61">
          <a:extLst>
            <a:ext uri="{FF2B5EF4-FFF2-40B4-BE49-F238E27FC236}">
              <a16:creationId xmlns:a16="http://schemas.microsoft.com/office/drawing/2014/main" id="{00000000-0008-0000-0D00-00003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3" name="TextBox 62">
          <a:extLst>
            <a:ext uri="{FF2B5EF4-FFF2-40B4-BE49-F238E27FC236}">
              <a16:creationId xmlns:a16="http://schemas.microsoft.com/office/drawing/2014/main" id="{00000000-0008-0000-0D00-00003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5" name="TextBox 64">
          <a:extLst>
            <a:ext uri="{FF2B5EF4-FFF2-40B4-BE49-F238E27FC236}">
              <a16:creationId xmlns:a16="http://schemas.microsoft.com/office/drawing/2014/main" id="{00000000-0008-0000-0D00-00004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9525</xdr:colOff>
      <xdr:row>0</xdr:row>
      <xdr:rowOff>123825</xdr:rowOff>
    </xdr:from>
    <xdr:to>
      <xdr:col>15</xdr:col>
      <xdr:colOff>76200</xdr:colOff>
      <xdr:row>4</xdr:row>
      <xdr:rowOff>333374</xdr:rowOff>
    </xdr:to>
    <xdr:sp macro="" textlink="">
      <xdr:nvSpPr>
        <xdr:cNvPr id="66" name="TextBox 65">
          <a:extLst>
            <a:ext uri="{FF2B5EF4-FFF2-40B4-BE49-F238E27FC236}">
              <a16:creationId xmlns:a16="http://schemas.microsoft.com/office/drawing/2014/main" id="{00000000-0008-0000-0D00-000042000000}"/>
            </a:ext>
          </a:extLst>
        </xdr:cNvPr>
        <xdr:cNvSpPr txBox="1"/>
      </xdr:nvSpPr>
      <xdr:spPr>
        <a:xfrm>
          <a:off x="9144000" y="12382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7" name="TextBox 66">
          <a:extLst>
            <a:ext uri="{FF2B5EF4-FFF2-40B4-BE49-F238E27FC236}">
              <a16:creationId xmlns:a16="http://schemas.microsoft.com/office/drawing/2014/main" id="{00000000-0008-0000-0D00-00004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8" name="TextBox 67">
          <a:extLst>
            <a:ext uri="{FF2B5EF4-FFF2-40B4-BE49-F238E27FC236}">
              <a16:creationId xmlns:a16="http://schemas.microsoft.com/office/drawing/2014/main" id="{00000000-0008-0000-0D00-00004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9" name="TextBox 68">
          <a:extLst>
            <a:ext uri="{FF2B5EF4-FFF2-40B4-BE49-F238E27FC236}">
              <a16:creationId xmlns:a16="http://schemas.microsoft.com/office/drawing/2014/main" id="{00000000-0008-0000-0D00-00004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0" name="TextBox 69">
          <a:extLst>
            <a:ext uri="{FF2B5EF4-FFF2-40B4-BE49-F238E27FC236}">
              <a16:creationId xmlns:a16="http://schemas.microsoft.com/office/drawing/2014/main" id="{00000000-0008-0000-0D00-00004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1" name="TextBox 70">
          <a:extLst>
            <a:ext uri="{FF2B5EF4-FFF2-40B4-BE49-F238E27FC236}">
              <a16:creationId xmlns:a16="http://schemas.microsoft.com/office/drawing/2014/main" id="{00000000-0008-0000-0D00-00004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2" name="TextBox 71">
          <a:extLst>
            <a:ext uri="{FF2B5EF4-FFF2-40B4-BE49-F238E27FC236}">
              <a16:creationId xmlns:a16="http://schemas.microsoft.com/office/drawing/2014/main" id="{00000000-0008-0000-0D00-00004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3" name="TextBox 72">
          <a:extLst>
            <a:ext uri="{FF2B5EF4-FFF2-40B4-BE49-F238E27FC236}">
              <a16:creationId xmlns:a16="http://schemas.microsoft.com/office/drawing/2014/main" id="{00000000-0008-0000-0D00-00004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4" name="TextBox 73">
          <a:extLst>
            <a:ext uri="{FF2B5EF4-FFF2-40B4-BE49-F238E27FC236}">
              <a16:creationId xmlns:a16="http://schemas.microsoft.com/office/drawing/2014/main" id="{00000000-0008-0000-0D00-00004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5" name="TextBox 74">
          <a:extLst>
            <a:ext uri="{FF2B5EF4-FFF2-40B4-BE49-F238E27FC236}">
              <a16:creationId xmlns:a16="http://schemas.microsoft.com/office/drawing/2014/main" id="{00000000-0008-0000-0D00-00004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6" name="TextBox 75">
          <a:extLst>
            <a:ext uri="{FF2B5EF4-FFF2-40B4-BE49-F238E27FC236}">
              <a16:creationId xmlns:a16="http://schemas.microsoft.com/office/drawing/2014/main" id="{00000000-0008-0000-0D00-00004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7" name="TextBox 76">
          <a:extLst>
            <a:ext uri="{FF2B5EF4-FFF2-40B4-BE49-F238E27FC236}">
              <a16:creationId xmlns:a16="http://schemas.microsoft.com/office/drawing/2014/main" id="{00000000-0008-0000-0D00-00004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8" name="TextBox 77">
          <a:extLst>
            <a:ext uri="{FF2B5EF4-FFF2-40B4-BE49-F238E27FC236}">
              <a16:creationId xmlns:a16="http://schemas.microsoft.com/office/drawing/2014/main" id="{00000000-0008-0000-0D00-00004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9" name="TextBox 78">
          <a:extLst>
            <a:ext uri="{FF2B5EF4-FFF2-40B4-BE49-F238E27FC236}">
              <a16:creationId xmlns:a16="http://schemas.microsoft.com/office/drawing/2014/main" id="{00000000-0008-0000-0D00-00004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0" name="TextBox 79">
          <a:extLst>
            <a:ext uri="{FF2B5EF4-FFF2-40B4-BE49-F238E27FC236}">
              <a16:creationId xmlns:a16="http://schemas.microsoft.com/office/drawing/2014/main" id="{00000000-0008-0000-0D00-00005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1" name="TextBox 80">
          <a:extLst>
            <a:ext uri="{FF2B5EF4-FFF2-40B4-BE49-F238E27FC236}">
              <a16:creationId xmlns:a16="http://schemas.microsoft.com/office/drawing/2014/main" id="{00000000-0008-0000-0D00-00005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2" name="TextBox 81">
          <a:extLst>
            <a:ext uri="{FF2B5EF4-FFF2-40B4-BE49-F238E27FC236}">
              <a16:creationId xmlns:a16="http://schemas.microsoft.com/office/drawing/2014/main" id="{00000000-0008-0000-0D00-00005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3" name="TextBox 82">
          <a:extLst>
            <a:ext uri="{FF2B5EF4-FFF2-40B4-BE49-F238E27FC236}">
              <a16:creationId xmlns:a16="http://schemas.microsoft.com/office/drawing/2014/main" id="{00000000-0008-0000-0D00-00005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4" name="TextBox 83">
          <a:extLst>
            <a:ext uri="{FF2B5EF4-FFF2-40B4-BE49-F238E27FC236}">
              <a16:creationId xmlns:a16="http://schemas.microsoft.com/office/drawing/2014/main" id="{00000000-0008-0000-0D00-00005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5" name="TextBox 84">
          <a:extLst>
            <a:ext uri="{FF2B5EF4-FFF2-40B4-BE49-F238E27FC236}">
              <a16:creationId xmlns:a16="http://schemas.microsoft.com/office/drawing/2014/main" id="{00000000-0008-0000-0D00-00005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6" name="TextBox 85">
          <a:extLst>
            <a:ext uri="{FF2B5EF4-FFF2-40B4-BE49-F238E27FC236}">
              <a16:creationId xmlns:a16="http://schemas.microsoft.com/office/drawing/2014/main" id="{00000000-0008-0000-0D00-00005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7" name="TextBox 86">
          <a:extLst>
            <a:ext uri="{FF2B5EF4-FFF2-40B4-BE49-F238E27FC236}">
              <a16:creationId xmlns:a16="http://schemas.microsoft.com/office/drawing/2014/main" id="{00000000-0008-0000-0D00-00005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8" name="TextBox 87">
          <a:extLst>
            <a:ext uri="{FF2B5EF4-FFF2-40B4-BE49-F238E27FC236}">
              <a16:creationId xmlns:a16="http://schemas.microsoft.com/office/drawing/2014/main" id="{00000000-0008-0000-0D00-00005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9" name="TextBox 88">
          <a:extLst>
            <a:ext uri="{FF2B5EF4-FFF2-40B4-BE49-F238E27FC236}">
              <a16:creationId xmlns:a16="http://schemas.microsoft.com/office/drawing/2014/main" id="{00000000-0008-0000-0D00-00005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0" name="TextBox 89">
          <a:extLst>
            <a:ext uri="{FF2B5EF4-FFF2-40B4-BE49-F238E27FC236}">
              <a16:creationId xmlns:a16="http://schemas.microsoft.com/office/drawing/2014/main" id="{00000000-0008-0000-0D00-00005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1" name="TextBox 90">
          <a:extLst>
            <a:ext uri="{FF2B5EF4-FFF2-40B4-BE49-F238E27FC236}">
              <a16:creationId xmlns:a16="http://schemas.microsoft.com/office/drawing/2014/main" id="{00000000-0008-0000-0D00-00005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2" name="TextBox 91">
          <a:extLst>
            <a:ext uri="{FF2B5EF4-FFF2-40B4-BE49-F238E27FC236}">
              <a16:creationId xmlns:a16="http://schemas.microsoft.com/office/drawing/2014/main" id="{00000000-0008-0000-0D00-00005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3" name="TextBox 92">
          <a:extLst>
            <a:ext uri="{FF2B5EF4-FFF2-40B4-BE49-F238E27FC236}">
              <a16:creationId xmlns:a16="http://schemas.microsoft.com/office/drawing/2014/main" id="{00000000-0008-0000-0D00-00005D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9525</xdr:colOff>
      <xdr:row>0</xdr:row>
      <xdr:rowOff>123825</xdr:rowOff>
    </xdr:from>
    <xdr:to>
      <xdr:col>15</xdr:col>
      <xdr:colOff>76200</xdr:colOff>
      <xdr:row>4</xdr:row>
      <xdr:rowOff>333374</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8734425" y="12382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557212</xdr:colOff>
      <xdr:row>8</xdr:row>
      <xdr:rowOff>247650</xdr:rowOff>
    </xdr:from>
    <xdr:to>
      <xdr:col>20</xdr:col>
      <xdr:colOff>252412</xdr:colOff>
      <xdr:row>16</xdr:row>
      <xdr:rowOff>123825</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E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E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E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E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E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E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E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E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E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E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0" name="TextBox 19">
          <a:extLst>
            <a:ext uri="{FF2B5EF4-FFF2-40B4-BE49-F238E27FC236}">
              <a16:creationId xmlns:a16="http://schemas.microsoft.com/office/drawing/2014/main" id="{00000000-0008-0000-0E00-00001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0E00-00001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2" name="TextBox 21">
          <a:extLst>
            <a:ext uri="{FF2B5EF4-FFF2-40B4-BE49-F238E27FC236}">
              <a16:creationId xmlns:a16="http://schemas.microsoft.com/office/drawing/2014/main" id="{00000000-0008-0000-0E00-00001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3" name="TextBox 22">
          <a:extLst>
            <a:ext uri="{FF2B5EF4-FFF2-40B4-BE49-F238E27FC236}">
              <a16:creationId xmlns:a16="http://schemas.microsoft.com/office/drawing/2014/main" id="{00000000-0008-0000-0E00-00001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4" name="TextBox 23">
          <a:extLst>
            <a:ext uri="{FF2B5EF4-FFF2-40B4-BE49-F238E27FC236}">
              <a16:creationId xmlns:a16="http://schemas.microsoft.com/office/drawing/2014/main" id="{00000000-0008-0000-0E00-00001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5" name="TextBox 24">
          <a:extLst>
            <a:ext uri="{FF2B5EF4-FFF2-40B4-BE49-F238E27FC236}">
              <a16:creationId xmlns:a16="http://schemas.microsoft.com/office/drawing/2014/main" id="{00000000-0008-0000-0E00-00001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6" name="TextBox 25">
          <a:extLst>
            <a:ext uri="{FF2B5EF4-FFF2-40B4-BE49-F238E27FC236}">
              <a16:creationId xmlns:a16="http://schemas.microsoft.com/office/drawing/2014/main" id="{00000000-0008-0000-0E00-00001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7" name="TextBox 26">
          <a:extLst>
            <a:ext uri="{FF2B5EF4-FFF2-40B4-BE49-F238E27FC236}">
              <a16:creationId xmlns:a16="http://schemas.microsoft.com/office/drawing/2014/main" id="{00000000-0008-0000-0E00-00001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8" name="TextBox 27">
          <a:extLst>
            <a:ext uri="{FF2B5EF4-FFF2-40B4-BE49-F238E27FC236}">
              <a16:creationId xmlns:a16="http://schemas.microsoft.com/office/drawing/2014/main" id="{00000000-0008-0000-0E00-00001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9" name="TextBox 28">
          <a:extLst>
            <a:ext uri="{FF2B5EF4-FFF2-40B4-BE49-F238E27FC236}">
              <a16:creationId xmlns:a16="http://schemas.microsoft.com/office/drawing/2014/main" id="{00000000-0008-0000-0E00-00001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0" name="TextBox 29">
          <a:extLst>
            <a:ext uri="{FF2B5EF4-FFF2-40B4-BE49-F238E27FC236}">
              <a16:creationId xmlns:a16="http://schemas.microsoft.com/office/drawing/2014/main" id="{00000000-0008-0000-0E00-00001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1" name="TextBox 30">
          <a:extLst>
            <a:ext uri="{FF2B5EF4-FFF2-40B4-BE49-F238E27FC236}">
              <a16:creationId xmlns:a16="http://schemas.microsoft.com/office/drawing/2014/main" id="{00000000-0008-0000-0E00-00001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2" name="TextBox 31">
          <a:extLst>
            <a:ext uri="{FF2B5EF4-FFF2-40B4-BE49-F238E27FC236}">
              <a16:creationId xmlns:a16="http://schemas.microsoft.com/office/drawing/2014/main" id="{00000000-0008-0000-0E00-00002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3" name="TextBox 32">
          <a:extLst>
            <a:ext uri="{FF2B5EF4-FFF2-40B4-BE49-F238E27FC236}">
              <a16:creationId xmlns:a16="http://schemas.microsoft.com/office/drawing/2014/main" id="{00000000-0008-0000-0E00-000021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4" name="TextBox 33">
          <a:extLst>
            <a:ext uri="{FF2B5EF4-FFF2-40B4-BE49-F238E27FC236}">
              <a16:creationId xmlns:a16="http://schemas.microsoft.com/office/drawing/2014/main" id="{00000000-0008-0000-0E00-00002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5" name="TextBox 34">
          <a:extLst>
            <a:ext uri="{FF2B5EF4-FFF2-40B4-BE49-F238E27FC236}">
              <a16:creationId xmlns:a16="http://schemas.microsoft.com/office/drawing/2014/main" id="{00000000-0008-0000-0E00-00002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7" name="TextBox 36">
          <a:extLst>
            <a:ext uri="{FF2B5EF4-FFF2-40B4-BE49-F238E27FC236}">
              <a16:creationId xmlns:a16="http://schemas.microsoft.com/office/drawing/2014/main" id="{00000000-0008-0000-0E00-00002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9525</xdr:colOff>
      <xdr:row>0</xdr:row>
      <xdr:rowOff>123825</xdr:rowOff>
    </xdr:from>
    <xdr:to>
      <xdr:col>15</xdr:col>
      <xdr:colOff>76200</xdr:colOff>
      <xdr:row>4</xdr:row>
      <xdr:rowOff>333374</xdr:rowOff>
    </xdr:to>
    <xdr:sp macro="" textlink="">
      <xdr:nvSpPr>
        <xdr:cNvPr id="38" name="TextBox 37">
          <a:extLst>
            <a:ext uri="{FF2B5EF4-FFF2-40B4-BE49-F238E27FC236}">
              <a16:creationId xmlns:a16="http://schemas.microsoft.com/office/drawing/2014/main" id="{00000000-0008-0000-0E00-000026000000}"/>
            </a:ext>
          </a:extLst>
        </xdr:cNvPr>
        <xdr:cNvSpPr txBox="1"/>
      </xdr:nvSpPr>
      <xdr:spPr>
        <a:xfrm>
          <a:off x="9144000" y="12382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9" name="TextBox 38">
          <a:extLst>
            <a:ext uri="{FF2B5EF4-FFF2-40B4-BE49-F238E27FC236}">
              <a16:creationId xmlns:a16="http://schemas.microsoft.com/office/drawing/2014/main" id="{00000000-0008-0000-0E00-00002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0" name="TextBox 39">
          <a:extLst>
            <a:ext uri="{FF2B5EF4-FFF2-40B4-BE49-F238E27FC236}">
              <a16:creationId xmlns:a16="http://schemas.microsoft.com/office/drawing/2014/main" id="{00000000-0008-0000-0E00-00002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1" name="TextBox 40">
          <a:extLst>
            <a:ext uri="{FF2B5EF4-FFF2-40B4-BE49-F238E27FC236}">
              <a16:creationId xmlns:a16="http://schemas.microsoft.com/office/drawing/2014/main" id="{00000000-0008-0000-0E00-00002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2" name="TextBox 41">
          <a:extLst>
            <a:ext uri="{FF2B5EF4-FFF2-40B4-BE49-F238E27FC236}">
              <a16:creationId xmlns:a16="http://schemas.microsoft.com/office/drawing/2014/main" id="{00000000-0008-0000-0E00-00002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3" name="TextBox 42">
          <a:extLst>
            <a:ext uri="{FF2B5EF4-FFF2-40B4-BE49-F238E27FC236}">
              <a16:creationId xmlns:a16="http://schemas.microsoft.com/office/drawing/2014/main" id="{00000000-0008-0000-0E00-00002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4" name="TextBox 43">
          <a:extLst>
            <a:ext uri="{FF2B5EF4-FFF2-40B4-BE49-F238E27FC236}">
              <a16:creationId xmlns:a16="http://schemas.microsoft.com/office/drawing/2014/main" id="{00000000-0008-0000-0E00-00002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5" name="TextBox 44">
          <a:extLst>
            <a:ext uri="{FF2B5EF4-FFF2-40B4-BE49-F238E27FC236}">
              <a16:creationId xmlns:a16="http://schemas.microsoft.com/office/drawing/2014/main" id="{00000000-0008-0000-0E00-00002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6" name="TextBox 45">
          <a:extLst>
            <a:ext uri="{FF2B5EF4-FFF2-40B4-BE49-F238E27FC236}">
              <a16:creationId xmlns:a16="http://schemas.microsoft.com/office/drawing/2014/main" id="{00000000-0008-0000-0E00-00002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7" name="TextBox 46">
          <a:extLst>
            <a:ext uri="{FF2B5EF4-FFF2-40B4-BE49-F238E27FC236}">
              <a16:creationId xmlns:a16="http://schemas.microsoft.com/office/drawing/2014/main" id="{00000000-0008-0000-0E00-00002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8" name="TextBox 47">
          <a:extLst>
            <a:ext uri="{FF2B5EF4-FFF2-40B4-BE49-F238E27FC236}">
              <a16:creationId xmlns:a16="http://schemas.microsoft.com/office/drawing/2014/main" id="{00000000-0008-0000-0E00-00003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9" name="TextBox 48">
          <a:extLst>
            <a:ext uri="{FF2B5EF4-FFF2-40B4-BE49-F238E27FC236}">
              <a16:creationId xmlns:a16="http://schemas.microsoft.com/office/drawing/2014/main" id="{00000000-0008-0000-0E00-00003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0" name="TextBox 49">
          <a:extLst>
            <a:ext uri="{FF2B5EF4-FFF2-40B4-BE49-F238E27FC236}">
              <a16:creationId xmlns:a16="http://schemas.microsoft.com/office/drawing/2014/main" id="{00000000-0008-0000-0E00-00003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1" name="TextBox 50">
          <a:extLst>
            <a:ext uri="{FF2B5EF4-FFF2-40B4-BE49-F238E27FC236}">
              <a16:creationId xmlns:a16="http://schemas.microsoft.com/office/drawing/2014/main" id="{00000000-0008-0000-0E00-00003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2" name="TextBox 51">
          <a:extLst>
            <a:ext uri="{FF2B5EF4-FFF2-40B4-BE49-F238E27FC236}">
              <a16:creationId xmlns:a16="http://schemas.microsoft.com/office/drawing/2014/main" id="{00000000-0008-0000-0E00-00003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3" name="TextBox 52">
          <a:extLst>
            <a:ext uri="{FF2B5EF4-FFF2-40B4-BE49-F238E27FC236}">
              <a16:creationId xmlns:a16="http://schemas.microsoft.com/office/drawing/2014/main" id="{00000000-0008-0000-0E00-00003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4" name="TextBox 53">
          <a:extLst>
            <a:ext uri="{FF2B5EF4-FFF2-40B4-BE49-F238E27FC236}">
              <a16:creationId xmlns:a16="http://schemas.microsoft.com/office/drawing/2014/main" id="{00000000-0008-0000-0E00-00003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5" name="TextBox 54">
          <a:extLst>
            <a:ext uri="{FF2B5EF4-FFF2-40B4-BE49-F238E27FC236}">
              <a16:creationId xmlns:a16="http://schemas.microsoft.com/office/drawing/2014/main" id="{00000000-0008-0000-0E00-00003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6" name="TextBox 55">
          <a:extLst>
            <a:ext uri="{FF2B5EF4-FFF2-40B4-BE49-F238E27FC236}">
              <a16:creationId xmlns:a16="http://schemas.microsoft.com/office/drawing/2014/main" id="{00000000-0008-0000-0E00-00003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7" name="TextBox 56">
          <a:extLst>
            <a:ext uri="{FF2B5EF4-FFF2-40B4-BE49-F238E27FC236}">
              <a16:creationId xmlns:a16="http://schemas.microsoft.com/office/drawing/2014/main" id="{00000000-0008-0000-0E00-00003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8" name="TextBox 57">
          <a:extLst>
            <a:ext uri="{FF2B5EF4-FFF2-40B4-BE49-F238E27FC236}">
              <a16:creationId xmlns:a16="http://schemas.microsoft.com/office/drawing/2014/main" id="{00000000-0008-0000-0E00-00003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9" name="TextBox 58">
          <a:extLst>
            <a:ext uri="{FF2B5EF4-FFF2-40B4-BE49-F238E27FC236}">
              <a16:creationId xmlns:a16="http://schemas.microsoft.com/office/drawing/2014/main" id="{00000000-0008-0000-0E00-00003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0" name="TextBox 59">
          <a:extLst>
            <a:ext uri="{FF2B5EF4-FFF2-40B4-BE49-F238E27FC236}">
              <a16:creationId xmlns:a16="http://schemas.microsoft.com/office/drawing/2014/main" id="{00000000-0008-0000-0E00-00003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1" name="TextBox 60">
          <a:extLst>
            <a:ext uri="{FF2B5EF4-FFF2-40B4-BE49-F238E27FC236}">
              <a16:creationId xmlns:a16="http://schemas.microsoft.com/office/drawing/2014/main" id="{00000000-0008-0000-0E00-00003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2" name="TextBox 61">
          <a:extLst>
            <a:ext uri="{FF2B5EF4-FFF2-40B4-BE49-F238E27FC236}">
              <a16:creationId xmlns:a16="http://schemas.microsoft.com/office/drawing/2014/main" id="{00000000-0008-0000-0E00-00003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3" name="TextBox 62">
          <a:extLst>
            <a:ext uri="{FF2B5EF4-FFF2-40B4-BE49-F238E27FC236}">
              <a16:creationId xmlns:a16="http://schemas.microsoft.com/office/drawing/2014/main" id="{00000000-0008-0000-0E00-00003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4" name="TextBox 63">
          <a:extLst>
            <a:ext uri="{FF2B5EF4-FFF2-40B4-BE49-F238E27FC236}">
              <a16:creationId xmlns:a16="http://schemas.microsoft.com/office/drawing/2014/main" id="{00000000-0008-0000-0E00-00004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5" name="TextBox 64">
          <a:extLst>
            <a:ext uri="{FF2B5EF4-FFF2-40B4-BE49-F238E27FC236}">
              <a16:creationId xmlns:a16="http://schemas.microsoft.com/office/drawing/2014/main" id="{00000000-0008-0000-0E00-000041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13</xdr:col>
      <xdr:colOff>14287</xdr:colOff>
      <xdr:row>9</xdr:row>
      <xdr:rowOff>0</xdr:rowOff>
    </xdr:from>
    <xdr:to>
      <xdr:col>20</xdr:col>
      <xdr:colOff>319087</xdr:colOff>
      <xdr:row>16</xdr:row>
      <xdr:rowOff>142875</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9525</xdr:colOff>
      <xdr:row>0</xdr:row>
      <xdr:rowOff>123825</xdr:rowOff>
    </xdr:from>
    <xdr:to>
      <xdr:col>15</xdr:col>
      <xdr:colOff>76200</xdr:colOff>
      <xdr:row>4</xdr:row>
      <xdr:rowOff>333374</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9144000" y="12382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F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F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F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F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F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F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F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F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F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F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0" name="TextBox 19">
          <a:extLst>
            <a:ext uri="{FF2B5EF4-FFF2-40B4-BE49-F238E27FC236}">
              <a16:creationId xmlns:a16="http://schemas.microsoft.com/office/drawing/2014/main" id="{00000000-0008-0000-0F00-00001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0F00-00001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2" name="TextBox 21">
          <a:extLst>
            <a:ext uri="{FF2B5EF4-FFF2-40B4-BE49-F238E27FC236}">
              <a16:creationId xmlns:a16="http://schemas.microsoft.com/office/drawing/2014/main" id="{00000000-0008-0000-0F00-00001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3" name="TextBox 22">
          <a:extLst>
            <a:ext uri="{FF2B5EF4-FFF2-40B4-BE49-F238E27FC236}">
              <a16:creationId xmlns:a16="http://schemas.microsoft.com/office/drawing/2014/main" id="{00000000-0008-0000-0F00-00001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4" name="TextBox 23">
          <a:extLst>
            <a:ext uri="{FF2B5EF4-FFF2-40B4-BE49-F238E27FC236}">
              <a16:creationId xmlns:a16="http://schemas.microsoft.com/office/drawing/2014/main" id="{00000000-0008-0000-0F00-00001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5" name="TextBox 24">
          <a:extLst>
            <a:ext uri="{FF2B5EF4-FFF2-40B4-BE49-F238E27FC236}">
              <a16:creationId xmlns:a16="http://schemas.microsoft.com/office/drawing/2014/main" id="{00000000-0008-0000-0F00-00001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6" name="TextBox 25">
          <a:extLst>
            <a:ext uri="{FF2B5EF4-FFF2-40B4-BE49-F238E27FC236}">
              <a16:creationId xmlns:a16="http://schemas.microsoft.com/office/drawing/2014/main" id="{00000000-0008-0000-0F00-00001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7" name="TextBox 26">
          <a:extLst>
            <a:ext uri="{FF2B5EF4-FFF2-40B4-BE49-F238E27FC236}">
              <a16:creationId xmlns:a16="http://schemas.microsoft.com/office/drawing/2014/main" id="{00000000-0008-0000-0F00-00001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8" name="TextBox 27">
          <a:extLst>
            <a:ext uri="{FF2B5EF4-FFF2-40B4-BE49-F238E27FC236}">
              <a16:creationId xmlns:a16="http://schemas.microsoft.com/office/drawing/2014/main" id="{00000000-0008-0000-0F00-00001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9" name="TextBox 28">
          <a:extLst>
            <a:ext uri="{FF2B5EF4-FFF2-40B4-BE49-F238E27FC236}">
              <a16:creationId xmlns:a16="http://schemas.microsoft.com/office/drawing/2014/main" id="{00000000-0008-0000-0F00-00001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0" name="TextBox 29">
          <a:extLst>
            <a:ext uri="{FF2B5EF4-FFF2-40B4-BE49-F238E27FC236}">
              <a16:creationId xmlns:a16="http://schemas.microsoft.com/office/drawing/2014/main" id="{00000000-0008-0000-0F00-00001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1" name="TextBox 30">
          <a:extLst>
            <a:ext uri="{FF2B5EF4-FFF2-40B4-BE49-F238E27FC236}">
              <a16:creationId xmlns:a16="http://schemas.microsoft.com/office/drawing/2014/main" id="{00000000-0008-0000-0F00-00001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2" name="TextBox 31">
          <a:extLst>
            <a:ext uri="{FF2B5EF4-FFF2-40B4-BE49-F238E27FC236}">
              <a16:creationId xmlns:a16="http://schemas.microsoft.com/office/drawing/2014/main" id="{00000000-0008-0000-0F00-00002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3" name="TextBox 32">
          <a:extLst>
            <a:ext uri="{FF2B5EF4-FFF2-40B4-BE49-F238E27FC236}">
              <a16:creationId xmlns:a16="http://schemas.microsoft.com/office/drawing/2014/main" id="{00000000-0008-0000-0F00-00002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4" name="TextBox 33">
          <a:extLst>
            <a:ext uri="{FF2B5EF4-FFF2-40B4-BE49-F238E27FC236}">
              <a16:creationId xmlns:a16="http://schemas.microsoft.com/office/drawing/2014/main" id="{00000000-0008-0000-0F00-00002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5" name="TextBox 34">
          <a:extLst>
            <a:ext uri="{FF2B5EF4-FFF2-40B4-BE49-F238E27FC236}">
              <a16:creationId xmlns:a16="http://schemas.microsoft.com/office/drawing/2014/main" id="{00000000-0008-0000-0F00-000023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557212</xdr:colOff>
      <xdr:row>8</xdr:row>
      <xdr:rowOff>257175</xdr:rowOff>
    </xdr:from>
    <xdr:to>
      <xdr:col>20</xdr:col>
      <xdr:colOff>252412</xdr:colOff>
      <xdr:row>16</xdr:row>
      <xdr:rowOff>133350</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9525</xdr:colOff>
      <xdr:row>0</xdr:row>
      <xdr:rowOff>123825</xdr:rowOff>
    </xdr:from>
    <xdr:to>
      <xdr:col>15</xdr:col>
      <xdr:colOff>76200</xdr:colOff>
      <xdr:row>4</xdr:row>
      <xdr:rowOff>333374</xdr:rowOff>
    </xdr:to>
    <xdr:sp macro="" textlink="">
      <xdr:nvSpPr>
        <xdr:cNvPr id="10" name="TextBox 9">
          <a:extLst>
            <a:ext uri="{FF2B5EF4-FFF2-40B4-BE49-F238E27FC236}">
              <a16:creationId xmlns:a16="http://schemas.microsoft.com/office/drawing/2014/main" id="{00000000-0008-0000-1000-00000A000000}"/>
            </a:ext>
          </a:extLst>
        </xdr:cNvPr>
        <xdr:cNvSpPr txBox="1"/>
      </xdr:nvSpPr>
      <xdr:spPr>
        <a:xfrm>
          <a:off x="9144000" y="12382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10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10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10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10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10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10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10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10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10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0" name="TextBox 19">
          <a:extLst>
            <a:ext uri="{FF2B5EF4-FFF2-40B4-BE49-F238E27FC236}">
              <a16:creationId xmlns:a16="http://schemas.microsoft.com/office/drawing/2014/main" id="{00000000-0008-0000-1000-00001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1000-00001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2" name="TextBox 21">
          <a:extLst>
            <a:ext uri="{FF2B5EF4-FFF2-40B4-BE49-F238E27FC236}">
              <a16:creationId xmlns:a16="http://schemas.microsoft.com/office/drawing/2014/main" id="{00000000-0008-0000-1000-00001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3" name="TextBox 22">
          <a:extLst>
            <a:ext uri="{FF2B5EF4-FFF2-40B4-BE49-F238E27FC236}">
              <a16:creationId xmlns:a16="http://schemas.microsoft.com/office/drawing/2014/main" id="{00000000-0008-0000-1000-00001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4" name="TextBox 23">
          <a:extLst>
            <a:ext uri="{FF2B5EF4-FFF2-40B4-BE49-F238E27FC236}">
              <a16:creationId xmlns:a16="http://schemas.microsoft.com/office/drawing/2014/main" id="{00000000-0008-0000-1000-00001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5" name="TextBox 24">
          <a:extLst>
            <a:ext uri="{FF2B5EF4-FFF2-40B4-BE49-F238E27FC236}">
              <a16:creationId xmlns:a16="http://schemas.microsoft.com/office/drawing/2014/main" id="{00000000-0008-0000-1000-00001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6" name="TextBox 25">
          <a:extLst>
            <a:ext uri="{FF2B5EF4-FFF2-40B4-BE49-F238E27FC236}">
              <a16:creationId xmlns:a16="http://schemas.microsoft.com/office/drawing/2014/main" id="{00000000-0008-0000-1000-00001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7" name="TextBox 26">
          <a:extLst>
            <a:ext uri="{FF2B5EF4-FFF2-40B4-BE49-F238E27FC236}">
              <a16:creationId xmlns:a16="http://schemas.microsoft.com/office/drawing/2014/main" id="{00000000-0008-0000-1000-00001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8" name="TextBox 27">
          <a:extLst>
            <a:ext uri="{FF2B5EF4-FFF2-40B4-BE49-F238E27FC236}">
              <a16:creationId xmlns:a16="http://schemas.microsoft.com/office/drawing/2014/main" id="{00000000-0008-0000-1000-00001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9" name="TextBox 28">
          <a:extLst>
            <a:ext uri="{FF2B5EF4-FFF2-40B4-BE49-F238E27FC236}">
              <a16:creationId xmlns:a16="http://schemas.microsoft.com/office/drawing/2014/main" id="{00000000-0008-0000-1000-00001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0" name="TextBox 29">
          <a:extLst>
            <a:ext uri="{FF2B5EF4-FFF2-40B4-BE49-F238E27FC236}">
              <a16:creationId xmlns:a16="http://schemas.microsoft.com/office/drawing/2014/main" id="{00000000-0008-0000-1000-00001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1" name="TextBox 30">
          <a:extLst>
            <a:ext uri="{FF2B5EF4-FFF2-40B4-BE49-F238E27FC236}">
              <a16:creationId xmlns:a16="http://schemas.microsoft.com/office/drawing/2014/main" id="{00000000-0008-0000-1000-00001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2" name="TextBox 31">
          <a:extLst>
            <a:ext uri="{FF2B5EF4-FFF2-40B4-BE49-F238E27FC236}">
              <a16:creationId xmlns:a16="http://schemas.microsoft.com/office/drawing/2014/main" id="{00000000-0008-0000-1000-00002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3" name="TextBox 32">
          <a:extLst>
            <a:ext uri="{FF2B5EF4-FFF2-40B4-BE49-F238E27FC236}">
              <a16:creationId xmlns:a16="http://schemas.microsoft.com/office/drawing/2014/main" id="{00000000-0008-0000-1000-00002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4" name="TextBox 33">
          <a:extLst>
            <a:ext uri="{FF2B5EF4-FFF2-40B4-BE49-F238E27FC236}">
              <a16:creationId xmlns:a16="http://schemas.microsoft.com/office/drawing/2014/main" id="{00000000-0008-0000-1000-00002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5" name="TextBox 34">
          <a:extLst>
            <a:ext uri="{FF2B5EF4-FFF2-40B4-BE49-F238E27FC236}">
              <a16:creationId xmlns:a16="http://schemas.microsoft.com/office/drawing/2014/main" id="{00000000-0008-0000-1000-00002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6" name="TextBox 35">
          <a:extLst>
            <a:ext uri="{FF2B5EF4-FFF2-40B4-BE49-F238E27FC236}">
              <a16:creationId xmlns:a16="http://schemas.microsoft.com/office/drawing/2014/main" id="{00000000-0008-0000-1000-00002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7" name="TextBox 36">
          <a:extLst>
            <a:ext uri="{FF2B5EF4-FFF2-40B4-BE49-F238E27FC236}">
              <a16:creationId xmlns:a16="http://schemas.microsoft.com/office/drawing/2014/main" id="{00000000-0008-0000-1000-000025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8" name="TextBox 37">
          <a:extLst>
            <a:ext uri="{FF2B5EF4-FFF2-40B4-BE49-F238E27FC236}">
              <a16:creationId xmlns:a16="http://schemas.microsoft.com/office/drawing/2014/main" id="{00000000-0008-0000-1000-00002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39" name="TextBox 38">
          <a:extLst>
            <a:ext uri="{FF2B5EF4-FFF2-40B4-BE49-F238E27FC236}">
              <a16:creationId xmlns:a16="http://schemas.microsoft.com/office/drawing/2014/main" id="{00000000-0008-0000-1000-00002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1" name="TextBox 40">
          <a:extLst>
            <a:ext uri="{FF2B5EF4-FFF2-40B4-BE49-F238E27FC236}">
              <a16:creationId xmlns:a16="http://schemas.microsoft.com/office/drawing/2014/main" id="{00000000-0008-0000-1000-00002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9525</xdr:colOff>
      <xdr:row>0</xdr:row>
      <xdr:rowOff>123825</xdr:rowOff>
    </xdr:from>
    <xdr:to>
      <xdr:col>15</xdr:col>
      <xdr:colOff>76200</xdr:colOff>
      <xdr:row>4</xdr:row>
      <xdr:rowOff>333374</xdr:rowOff>
    </xdr:to>
    <xdr:sp macro="" textlink="">
      <xdr:nvSpPr>
        <xdr:cNvPr id="42" name="TextBox 41">
          <a:extLst>
            <a:ext uri="{FF2B5EF4-FFF2-40B4-BE49-F238E27FC236}">
              <a16:creationId xmlns:a16="http://schemas.microsoft.com/office/drawing/2014/main" id="{00000000-0008-0000-1000-00002A000000}"/>
            </a:ext>
          </a:extLst>
        </xdr:cNvPr>
        <xdr:cNvSpPr txBox="1"/>
      </xdr:nvSpPr>
      <xdr:spPr>
        <a:xfrm>
          <a:off x="9144000" y="123825"/>
          <a:ext cx="3971925" cy="1104899"/>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3" name="TextBox 42">
          <a:extLst>
            <a:ext uri="{FF2B5EF4-FFF2-40B4-BE49-F238E27FC236}">
              <a16:creationId xmlns:a16="http://schemas.microsoft.com/office/drawing/2014/main" id="{00000000-0008-0000-1000-00002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4" name="TextBox 43">
          <a:extLst>
            <a:ext uri="{FF2B5EF4-FFF2-40B4-BE49-F238E27FC236}">
              <a16:creationId xmlns:a16="http://schemas.microsoft.com/office/drawing/2014/main" id="{00000000-0008-0000-1000-00002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5" name="TextBox 44">
          <a:extLst>
            <a:ext uri="{FF2B5EF4-FFF2-40B4-BE49-F238E27FC236}">
              <a16:creationId xmlns:a16="http://schemas.microsoft.com/office/drawing/2014/main" id="{00000000-0008-0000-1000-00002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6" name="TextBox 45">
          <a:extLst>
            <a:ext uri="{FF2B5EF4-FFF2-40B4-BE49-F238E27FC236}">
              <a16:creationId xmlns:a16="http://schemas.microsoft.com/office/drawing/2014/main" id="{00000000-0008-0000-1000-00002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7" name="TextBox 46">
          <a:extLst>
            <a:ext uri="{FF2B5EF4-FFF2-40B4-BE49-F238E27FC236}">
              <a16:creationId xmlns:a16="http://schemas.microsoft.com/office/drawing/2014/main" id="{00000000-0008-0000-1000-00002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8" name="TextBox 47">
          <a:extLst>
            <a:ext uri="{FF2B5EF4-FFF2-40B4-BE49-F238E27FC236}">
              <a16:creationId xmlns:a16="http://schemas.microsoft.com/office/drawing/2014/main" id="{00000000-0008-0000-1000-00003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49" name="TextBox 48">
          <a:extLst>
            <a:ext uri="{FF2B5EF4-FFF2-40B4-BE49-F238E27FC236}">
              <a16:creationId xmlns:a16="http://schemas.microsoft.com/office/drawing/2014/main" id="{00000000-0008-0000-1000-00003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0" name="TextBox 49">
          <a:extLst>
            <a:ext uri="{FF2B5EF4-FFF2-40B4-BE49-F238E27FC236}">
              <a16:creationId xmlns:a16="http://schemas.microsoft.com/office/drawing/2014/main" id="{00000000-0008-0000-1000-00003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1" name="TextBox 50">
          <a:extLst>
            <a:ext uri="{FF2B5EF4-FFF2-40B4-BE49-F238E27FC236}">
              <a16:creationId xmlns:a16="http://schemas.microsoft.com/office/drawing/2014/main" id="{00000000-0008-0000-1000-00003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2" name="TextBox 51">
          <a:extLst>
            <a:ext uri="{FF2B5EF4-FFF2-40B4-BE49-F238E27FC236}">
              <a16:creationId xmlns:a16="http://schemas.microsoft.com/office/drawing/2014/main" id="{00000000-0008-0000-1000-00003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3" name="TextBox 52">
          <a:extLst>
            <a:ext uri="{FF2B5EF4-FFF2-40B4-BE49-F238E27FC236}">
              <a16:creationId xmlns:a16="http://schemas.microsoft.com/office/drawing/2014/main" id="{00000000-0008-0000-1000-00003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4" name="TextBox 53">
          <a:extLst>
            <a:ext uri="{FF2B5EF4-FFF2-40B4-BE49-F238E27FC236}">
              <a16:creationId xmlns:a16="http://schemas.microsoft.com/office/drawing/2014/main" id="{00000000-0008-0000-1000-00003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5" name="TextBox 54">
          <a:extLst>
            <a:ext uri="{FF2B5EF4-FFF2-40B4-BE49-F238E27FC236}">
              <a16:creationId xmlns:a16="http://schemas.microsoft.com/office/drawing/2014/main" id="{00000000-0008-0000-1000-00003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6" name="TextBox 55">
          <a:extLst>
            <a:ext uri="{FF2B5EF4-FFF2-40B4-BE49-F238E27FC236}">
              <a16:creationId xmlns:a16="http://schemas.microsoft.com/office/drawing/2014/main" id="{00000000-0008-0000-1000-00003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7" name="TextBox 56">
          <a:extLst>
            <a:ext uri="{FF2B5EF4-FFF2-40B4-BE49-F238E27FC236}">
              <a16:creationId xmlns:a16="http://schemas.microsoft.com/office/drawing/2014/main" id="{00000000-0008-0000-1000-00003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8" name="TextBox 57">
          <a:extLst>
            <a:ext uri="{FF2B5EF4-FFF2-40B4-BE49-F238E27FC236}">
              <a16:creationId xmlns:a16="http://schemas.microsoft.com/office/drawing/2014/main" id="{00000000-0008-0000-1000-00003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9" name="TextBox 58">
          <a:extLst>
            <a:ext uri="{FF2B5EF4-FFF2-40B4-BE49-F238E27FC236}">
              <a16:creationId xmlns:a16="http://schemas.microsoft.com/office/drawing/2014/main" id="{00000000-0008-0000-1000-00003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0" name="TextBox 59">
          <a:extLst>
            <a:ext uri="{FF2B5EF4-FFF2-40B4-BE49-F238E27FC236}">
              <a16:creationId xmlns:a16="http://schemas.microsoft.com/office/drawing/2014/main" id="{00000000-0008-0000-1000-00003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1" name="TextBox 60">
          <a:extLst>
            <a:ext uri="{FF2B5EF4-FFF2-40B4-BE49-F238E27FC236}">
              <a16:creationId xmlns:a16="http://schemas.microsoft.com/office/drawing/2014/main" id="{00000000-0008-0000-1000-00003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2" name="TextBox 61">
          <a:extLst>
            <a:ext uri="{FF2B5EF4-FFF2-40B4-BE49-F238E27FC236}">
              <a16:creationId xmlns:a16="http://schemas.microsoft.com/office/drawing/2014/main" id="{00000000-0008-0000-1000-00003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3" name="TextBox 62">
          <a:extLst>
            <a:ext uri="{FF2B5EF4-FFF2-40B4-BE49-F238E27FC236}">
              <a16:creationId xmlns:a16="http://schemas.microsoft.com/office/drawing/2014/main" id="{00000000-0008-0000-1000-00003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4" name="TextBox 63">
          <a:extLst>
            <a:ext uri="{FF2B5EF4-FFF2-40B4-BE49-F238E27FC236}">
              <a16:creationId xmlns:a16="http://schemas.microsoft.com/office/drawing/2014/main" id="{00000000-0008-0000-1000-00004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5" name="TextBox 64">
          <a:extLst>
            <a:ext uri="{FF2B5EF4-FFF2-40B4-BE49-F238E27FC236}">
              <a16:creationId xmlns:a16="http://schemas.microsoft.com/office/drawing/2014/main" id="{00000000-0008-0000-1000-00004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6" name="TextBox 65">
          <a:extLst>
            <a:ext uri="{FF2B5EF4-FFF2-40B4-BE49-F238E27FC236}">
              <a16:creationId xmlns:a16="http://schemas.microsoft.com/office/drawing/2014/main" id="{00000000-0008-0000-1000-00004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7" name="TextBox 66">
          <a:extLst>
            <a:ext uri="{FF2B5EF4-FFF2-40B4-BE49-F238E27FC236}">
              <a16:creationId xmlns:a16="http://schemas.microsoft.com/office/drawing/2014/main" id="{00000000-0008-0000-1000-00004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8" name="TextBox 67">
          <a:extLst>
            <a:ext uri="{FF2B5EF4-FFF2-40B4-BE49-F238E27FC236}">
              <a16:creationId xmlns:a16="http://schemas.microsoft.com/office/drawing/2014/main" id="{00000000-0008-0000-1000-00004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69" name="TextBox 68">
          <a:extLst>
            <a:ext uri="{FF2B5EF4-FFF2-40B4-BE49-F238E27FC236}">
              <a16:creationId xmlns:a16="http://schemas.microsoft.com/office/drawing/2014/main" id="{00000000-0008-0000-1000-000045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595311</xdr:colOff>
      <xdr:row>5</xdr:row>
      <xdr:rowOff>19048</xdr:rowOff>
    </xdr:from>
    <xdr:to>
      <xdr:col>26</xdr:col>
      <xdr:colOff>285750</xdr:colOff>
      <xdr:row>50</xdr:row>
      <xdr:rowOff>171450</xdr:rowOff>
    </xdr:to>
    <xdr:graphicFrame macro="">
      <xdr:nvGraphicFramePr>
        <xdr:cNvPr id="4" name="Chart 3">
          <a:extLst>
            <a:ext uri="{FF2B5EF4-FFF2-40B4-BE49-F238E27FC236}">
              <a16:creationId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390525</xdr:colOff>
      <xdr:row>0</xdr:row>
      <xdr:rowOff>161925</xdr:rowOff>
    </xdr:from>
    <xdr:to>
      <xdr:col>25</xdr:col>
      <xdr:colOff>152400</xdr:colOff>
      <xdr:row>4</xdr:row>
      <xdr:rowOff>142875</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3639800" y="161925"/>
          <a:ext cx="3829050" cy="1314450"/>
        </a:xfrm>
        <a:prstGeom prst="rect">
          <a:avLst/>
        </a:prstGeom>
        <a:solidFill>
          <a:srgbClr val="CCE9A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Values from each class fidelity check are aggregated on this page so that data can be averaged and compared. This example shows scores broken</a:t>
          </a:r>
          <a:r>
            <a:rPr lang="en-US" sz="1100" baseline="0"/>
            <a:t> down by each of the 2 parts as well as a total score.  If programs wanted to, they could dive more deeply into theses scores and look at specific indicators or sections. The followining sheet in this work book shows a comparison of physical environments by classroom.</a:t>
          </a: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26</xdr:row>
      <xdr:rowOff>180974</xdr:rowOff>
    </xdr:from>
    <xdr:to>
      <xdr:col>17</xdr:col>
      <xdr:colOff>28575</xdr:colOff>
      <xdr:row>53</xdr:row>
      <xdr:rowOff>142875</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0</xdr:row>
      <xdr:rowOff>0</xdr:rowOff>
    </xdr:from>
    <xdr:to>
      <xdr:col>22</xdr:col>
      <xdr:colOff>219075</xdr:colOff>
      <xdr:row>25</xdr:row>
      <xdr:rowOff>161925</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10896600" y="0"/>
          <a:ext cx="7734300" cy="5124450"/>
        </a:xfrm>
        <a:prstGeom prst="rect">
          <a:avLst/>
        </a:prstGeom>
        <a:solidFill>
          <a:srgbClr val="CCE9A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page shows</a:t>
          </a:r>
          <a:r>
            <a:rPr lang="en-US" sz="1100" baseline="0"/>
            <a:t> an example of one possible data dive; A look at how classrooms are doing with following the Creative Curriculum with respect to the environment. The table and graph show the percentage of indicators that are met in each section of the environment questions. Progerams could look at any data across sheets by following this example</a:t>
          </a:r>
        </a:p>
        <a:p>
          <a:r>
            <a:rPr lang="en-US" sz="1100" baseline="0"/>
            <a:t>This can help programs identify trends on a program level, by classroom or region. Programs could look at essentially any data across worksheets by following the example below.</a:t>
          </a:r>
        </a:p>
        <a:p>
          <a:endParaRPr lang="en-US" sz="1100" baseline="0"/>
        </a:p>
        <a:p>
          <a:r>
            <a:rPr lang="en-US" sz="1100"/>
            <a:t>To select data to look at,</a:t>
          </a:r>
          <a:r>
            <a:rPr lang="en-US" sz="1100" baseline="0"/>
            <a:t> select the cell and type </a:t>
          </a:r>
          <a:r>
            <a:rPr lang="en-US" sz="1100"/>
            <a:t>= and then select the appropriate cell on the corresponding worksheet. For example for class</a:t>
          </a:r>
          <a:r>
            <a:rPr lang="en-US" sz="1100" baseline="0"/>
            <a:t> 1 section 1 "</a:t>
          </a:r>
          <a:r>
            <a:rPr lang="en-US" sz="1100"/>
            <a:t>the class is organized" you would type =</a:t>
          </a:r>
          <a:r>
            <a:rPr lang="en-US" sz="1100" baseline="0"/>
            <a:t>  in cell D5 then go to the Class 1 sheet and select cell G13. Below is a look at what that entry in D5 would look like.</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r>
            <a:rPr lang="en-US" sz="1100"/>
            <a:t>One benefit of this is that it can</a:t>
          </a:r>
          <a:r>
            <a:rPr lang="en-US" sz="1100" baseline="0"/>
            <a:t> show areas of concerns that</a:t>
          </a:r>
        </a:p>
        <a:p>
          <a:r>
            <a:rPr lang="en-US" sz="1100" baseline="0"/>
            <a:t>Might otherwise be overlooked. For example, all classes here</a:t>
          </a:r>
        </a:p>
        <a:p>
          <a:r>
            <a:rPr lang="en-US" sz="1100" baseline="0"/>
            <a:t>have overall strong fidelity, but some have rather low areas in </a:t>
          </a:r>
        </a:p>
        <a:p>
          <a:r>
            <a:rPr lang="en-US" sz="1100" baseline="0"/>
            <a:t>the environment section. Knowing this can help drive professional</a:t>
          </a:r>
        </a:p>
        <a:p>
          <a:r>
            <a:rPr lang="en-US" sz="1100" baseline="0"/>
            <a:t>development on an individaul or agency level. Knowing that under</a:t>
          </a:r>
        </a:p>
        <a:p>
          <a:r>
            <a:rPr lang="en-US" sz="1100" baseline="0"/>
            <a:t>50% is considered weak fidelity by Creative Curriculum, we can</a:t>
          </a:r>
        </a:p>
        <a:p>
          <a:r>
            <a:rPr lang="en-US" sz="1100" baseline="0"/>
            <a:t>see highlighted in yellow that nearly 1/3 of classrooms are at or</a:t>
          </a:r>
        </a:p>
        <a:p>
          <a:r>
            <a:rPr lang="en-US" sz="1100" baseline="0"/>
            <a:t>below this level with respect to organized classrooms even though </a:t>
          </a:r>
        </a:p>
        <a:p>
          <a:r>
            <a:rPr lang="en-US" sz="1100" baseline="0"/>
            <a:t>their overall fidelity to the curriculum is strong. Also Classes 11 &amp; 13 are low in all areas of environment.</a:t>
          </a:r>
          <a:endParaRPr lang="en-US" sz="1100"/>
        </a:p>
        <a:p>
          <a:endParaRPr lang="en-US" sz="1100"/>
        </a:p>
      </xdr:txBody>
    </xdr:sp>
    <xdr:clientData/>
  </xdr:twoCellAnchor>
  <xdr:twoCellAnchor editAs="oneCell">
    <xdr:from>
      <xdr:col>10</xdr:col>
      <xdr:colOff>571499</xdr:colOff>
      <xdr:row>7</xdr:row>
      <xdr:rowOff>45644</xdr:rowOff>
    </xdr:from>
    <xdr:to>
      <xdr:col>15</xdr:col>
      <xdr:colOff>211540</xdr:colOff>
      <xdr:row>16</xdr:row>
      <xdr:rowOff>114300</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a:stretch>
          <a:fillRect/>
        </a:stretch>
      </xdr:blipFill>
      <xdr:spPr>
        <a:xfrm>
          <a:off x="11668124" y="1579169"/>
          <a:ext cx="2688041" cy="1783156"/>
        </a:xfrm>
        <a:prstGeom prst="rect">
          <a:avLst/>
        </a:prstGeom>
      </xdr:spPr>
    </xdr:pic>
    <xdr:clientData/>
  </xdr:twoCellAnchor>
  <xdr:twoCellAnchor editAs="oneCell">
    <xdr:from>
      <xdr:col>16</xdr:col>
      <xdr:colOff>66675</xdr:colOff>
      <xdr:row>8</xdr:row>
      <xdr:rowOff>133350</xdr:rowOff>
    </xdr:from>
    <xdr:to>
      <xdr:col>22</xdr:col>
      <xdr:colOff>56694</xdr:colOff>
      <xdr:row>22</xdr:row>
      <xdr:rowOff>190159</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3"/>
        <a:stretch>
          <a:fillRect/>
        </a:stretch>
      </xdr:blipFill>
      <xdr:spPr>
        <a:xfrm>
          <a:off x="14820900" y="1857375"/>
          <a:ext cx="3647619" cy="2723809"/>
        </a:xfrm>
        <a:prstGeom prst="rect">
          <a:avLst/>
        </a:prstGeom>
      </xdr:spPr>
    </xdr:pic>
    <xdr:clientData/>
  </xdr:twoCellAnchor>
  <xdr:twoCellAnchor>
    <xdr:from>
      <xdr:col>23</xdr:col>
      <xdr:colOff>409575</xdr:colOff>
      <xdr:row>7</xdr:row>
      <xdr:rowOff>161925</xdr:rowOff>
    </xdr:from>
    <xdr:to>
      <xdr:col>26</xdr:col>
      <xdr:colOff>390525</xdr:colOff>
      <xdr:row>15</xdr:row>
      <xdr:rowOff>85725</xdr:rowOff>
    </xdr:to>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19431000" y="1695450"/>
          <a:ext cx="1809750" cy="1447800"/>
        </a:xfrm>
        <a:prstGeom prst="rect">
          <a:avLst/>
        </a:prstGeom>
        <a:solidFill>
          <a:srgbClr val="CCE9A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cell G13 from  the Class 3 sheet from the fidelity tool. For this example we looked</a:t>
          </a:r>
          <a:r>
            <a:rPr lang="en-US" sz="1100" baseline="0"/>
            <a:t> at the 5 sections of physical environment from each observation shown here. </a:t>
          </a:r>
          <a:endParaRPr lang="en-US" sz="1100"/>
        </a:p>
      </xdr:txBody>
    </xdr:sp>
    <xdr:clientData/>
  </xdr:twoCellAnchor>
  <xdr:twoCellAnchor>
    <xdr:from>
      <xdr:col>19</xdr:col>
      <xdr:colOff>285750</xdr:colOff>
      <xdr:row>10</xdr:row>
      <xdr:rowOff>28575</xdr:rowOff>
    </xdr:from>
    <xdr:to>
      <xdr:col>23</xdr:col>
      <xdr:colOff>409576</xdr:colOff>
      <xdr:row>13</xdr:row>
      <xdr:rowOff>28575</xdr:rowOff>
    </xdr:to>
    <xdr:cxnSp macro="">
      <xdr:nvCxnSpPr>
        <xdr:cNvPr id="11" name="Straight Arrow Connector 10">
          <a:extLst>
            <a:ext uri="{FF2B5EF4-FFF2-40B4-BE49-F238E27FC236}">
              <a16:creationId xmlns:a16="http://schemas.microsoft.com/office/drawing/2014/main" id="{00000000-0008-0000-1200-00000B000000}"/>
            </a:ext>
          </a:extLst>
        </xdr:cNvPr>
        <xdr:cNvCxnSpPr/>
      </xdr:nvCxnSpPr>
      <xdr:spPr>
        <a:xfrm flipH="1">
          <a:off x="16868775" y="2133600"/>
          <a:ext cx="2562226" cy="5715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57149</xdr:colOff>
      <xdr:row>25</xdr:row>
      <xdr:rowOff>152400</xdr:rowOff>
    </xdr:from>
    <xdr:to>
      <xdr:col>34</xdr:col>
      <xdr:colOff>85724</xdr:colOff>
      <xdr:row>110</xdr:row>
      <xdr:rowOff>114300</xdr:rowOff>
    </xdr:to>
    <xdr:sp macro="" textlink="">
      <xdr:nvSpPr>
        <xdr:cNvPr id="12" name="TextBox 11">
          <a:extLst>
            <a:ext uri="{FF2B5EF4-FFF2-40B4-BE49-F238E27FC236}">
              <a16:creationId xmlns:a16="http://schemas.microsoft.com/office/drawing/2014/main" id="{00000000-0008-0000-1200-00000C000000}"/>
            </a:ext>
          </a:extLst>
        </xdr:cNvPr>
        <xdr:cNvSpPr txBox="1"/>
      </xdr:nvSpPr>
      <xdr:spPr>
        <a:xfrm>
          <a:off x="16030574" y="5114925"/>
          <a:ext cx="9782175" cy="16154400"/>
        </a:xfrm>
        <a:prstGeom prst="rect">
          <a:avLst/>
        </a:prstGeom>
        <a:solidFill>
          <a:srgbClr val="CCE9A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Inserting the grapgh:</a:t>
          </a:r>
        </a:p>
        <a:p>
          <a:r>
            <a:rPr lang="en-US" sz="1100"/>
            <a:t>Start by selecting the data as shown</a:t>
          </a:r>
          <a:r>
            <a:rPr lang="en-US" sz="1100" baseline="0"/>
            <a:t> below</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Next select the insert tab from the top of Excel and then select the type of table you wish to insert. This example is a 2D Column</a:t>
          </a:r>
        </a:p>
        <a:p>
          <a:endParaRPr lang="en-US" sz="1100" baseline="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r>
            <a:rPr lang="en-US" sz="1100"/>
            <a:t>When</a:t>
          </a:r>
          <a:r>
            <a:rPr lang="en-US" sz="1100" baseline="0"/>
            <a:t> doing this Excel seems to default to a range of 0 - 1.2, so you need to format the chart to go from 0 - 1</a:t>
          </a:r>
        </a:p>
        <a:p>
          <a:r>
            <a:rPr lang="en-US" sz="1100" baseline="0"/>
            <a:t> or your chart will show to 120%. To get to these setting, you can double click on the labels which will open the format axis</a:t>
          </a:r>
        </a:p>
        <a:p>
          <a:r>
            <a:rPr lang="en-US" sz="1100" baseline="0"/>
            <a:t>box to the right of the sheet.</a:t>
          </a:r>
        </a:p>
        <a:p>
          <a:endParaRPr lang="en-US" sz="1100" baseline="0"/>
        </a:p>
        <a:p>
          <a:endParaRPr lang="en-US" sz="1100" baseline="0"/>
        </a:p>
        <a:p>
          <a:endParaRPr lang="en-US" sz="1100" baseline="0"/>
        </a:p>
        <a:p>
          <a:endParaRPr lang="en-US" sz="1100" baseline="0"/>
        </a:p>
        <a:p>
          <a:r>
            <a:rPr lang="en-US" sz="1100" baseline="0"/>
            <a:t>Double click on these numbers			                	This is where you want to change the value to 1</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This will open the format axis dialog</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a:t>					</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r>
            <a:rPr lang="en-US" sz="1100"/>
            <a:t>					Under the Number options</a:t>
          </a:r>
          <a:r>
            <a:rPr lang="en-US" sz="1100" baseline="0"/>
            <a:t> you can change it show as percentage</a:t>
          </a:r>
        </a:p>
        <a:p>
          <a:endParaRPr lang="en-US" sz="1100"/>
        </a:p>
      </xdr:txBody>
    </xdr:sp>
    <xdr:clientData/>
  </xdr:twoCellAnchor>
  <xdr:twoCellAnchor editAs="oneCell">
    <xdr:from>
      <xdr:col>18</xdr:col>
      <xdr:colOff>419101</xdr:colOff>
      <xdr:row>28</xdr:row>
      <xdr:rowOff>123825</xdr:rowOff>
    </xdr:from>
    <xdr:to>
      <xdr:col>31</xdr:col>
      <xdr:colOff>547727</xdr:colOff>
      <xdr:row>48</xdr:row>
      <xdr:rowOff>57150</xdr:rowOff>
    </xdr:to>
    <xdr:pic>
      <xdr:nvPicPr>
        <xdr:cNvPr id="13" name="Picture 12">
          <a:extLst>
            <a:ext uri="{FF2B5EF4-FFF2-40B4-BE49-F238E27FC236}">
              <a16:creationId xmlns:a16="http://schemas.microsoft.com/office/drawing/2014/main" id="{00000000-0008-0000-1200-00000D000000}"/>
            </a:ext>
          </a:extLst>
        </xdr:cNvPr>
        <xdr:cNvPicPr>
          <a:picLocks noChangeAspect="1"/>
        </xdr:cNvPicPr>
      </xdr:nvPicPr>
      <xdr:blipFill>
        <a:blip xmlns:r="http://schemas.openxmlformats.org/officeDocument/2006/relationships" r:embed="rId4"/>
        <a:stretch>
          <a:fillRect/>
        </a:stretch>
      </xdr:blipFill>
      <xdr:spPr>
        <a:xfrm>
          <a:off x="16392526" y="5657850"/>
          <a:ext cx="8053426" cy="3743325"/>
        </a:xfrm>
        <a:prstGeom prst="rect">
          <a:avLst/>
        </a:prstGeom>
      </xdr:spPr>
    </xdr:pic>
    <xdr:clientData/>
  </xdr:twoCellAnchor>
  <xdr:twoCellAnchor editAs="oneCell">
    <xdr:from>
      <xdr:col>19</xdr:col>
      <xdr:colOff>428625</xdr:colOff>
      <xdr:row>52</xdr:row>
      <xdr:rowOff>12244</xdr:rowOff>
    </xdr:from>
    <xdr:to>
      <xdr:col>29</xdr:col>
      <xdr:colOff>179981</xdr:colOff>
      <xdr:row>59</xdr:row>
      <xdr:rowOff>95010</xdr:rowOff>
    </xdr:to>
    <xdr:pic>
      <xdr:nvPicPr>
        <xdr:cNvPr id="15" name="Picture 14">
          <a:extLst>
            <a:ext uri="{FF2B5EF4-FFF2-40B4-BE49-F238E27FC236}">
              <a16:creationId xmlns:a16="http://schemas.microsoft.com/office/drawing/2014/main" id="{00000000-0008-0000-1200-00000F000000}"/>
            </a:ext>
          </a:extLst>
        </xdr:cNvPr>
        <xdr:cNvPicPr>
          <a:picLocks noChangeAspect="1"/>
        </xdr:cNvPicPr>
      </xdr:nvPicPr>
      <xdr:blipFill>
        <a:blip xmlns:r="http://schemas.openxmlformats.org/officeDocument/2006/relationships" r:embed="rId5"/>
        <a:stretch>
          <a:fillRect/>
        </a:stretch>
      </xdr:blipFill>
      <xdr:spPr>
        <a:xfrm>
          <a:off x="17011650" y="10118269"/>
          <a:ext cx="5847356" cy="1416266"/>
        </a:xfrm>
        <a:prstGeom prst="rect">
          <a:avLst/>
        </a:prstGeom>
      </xdr:spPr>
    </xdr:pic>
    <xdr:clientData/>
  </xdr:twoCellAnchor>
  <xdr:twoCellAnchor>
    <xdr:from>
      <xdr:col>20</xdr:col>
      <xdr:colOff>57150</xdr:colOff>
      <xdr:row>50</xdr:row>
      <xdr:rowOff>104775</xdr:rowOff>
    </xdr:from>
    <xdr:to>
      <xdr:col>20</xdr:col>
      <xdr:colOff>171450</xdr:colOff>
      <xdr:row>52</xdr:row>
      <xdr:rowOff>171450</xdr:rowOff>
    </xdr:to>
    <xdr:cxnSp macro="">
      <xdr:nvCxnSpPr>
        <xdr:cNvPr id="17" name="Straight Arrow Connector 16">
          <a:extLst>
            <a:ext uri="{FF2B5EF4-FFF2-40B4-BE49-F238E27FC236}">
              <a16:creationId xmlns:a16="http://schemas.microsoft.com/office/drawing/2014/main" id="{00000000-0008-0000-1200-000011000000}"/>
            </a:ext>
          </a:extLst>
        </xdr:cNvPr>
        <xdr:cNvCxnSpPr/>
      </xdr:nvCxnSpPr>
      <xdr:spPr>
        <a:xfrm>
          <a:off x="17249775" y="9829800"/>
          <a:ext cx="114300" cy="4476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47625</xdr:colOff>
      <xdr:row>50</xdr:row>
      <xdr:rowOff>85725</xdr:rowOff>
    </xdr:from>
    <xdr:to>
      <xdr:col>27</xdr:col>
      <xdr:colOff>76200</xdr:colOff>
      <xdr:row>54</xdr:row>
      <xdr:rowOff>76200</xdr:rowOff>
    </xdr:to>
    <xdr:cxnSp macro="">
      <xdr:nvCxnSpPr>
        <xdr:cNvPr id="19" name="Straight Arrow Connector 18">
          <a:extLst>
            <a:ext uri="{FF2B5EF4-FFF2-40B4-BE49-F238E27FC236}">
              <a16:creationId xmlns:a16="http://schemas.microsoft.com/office/drawing/2014/main" id="{00000000-0008-0000-1200-000013000000}"/>
            </a:ext>
          </a:extLst>
        </xdr:cNvPr>
        <xdr:cNvCxnSpPr/>
      </xdr:nvCxnSpPr>
      <xdr:spPr>
        <a:xfrm>
          <a:off x="20288250" y="9810750"/>
          <a:ext cx="1247775" cy="7524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31</xdr:col>
      <xdr:colOff>0</xdr:colOff>
      <xdr:row>50</xdr:row>
      <xdr:rowOff>142875</xdr:rowOff>
    </xdr:from>
    <xdr:to>
      <xdr:col>34</xdr:col>
      <xdr:colOff>47142</xdr:colOff>
      <xdr:row>76</xdr:row>
      <xdr:rowOff>141950</xdr:rowOff>
    </xdr:to>
    <xdr:pic>
      <xdr:nvPicPr>
        <xdr:cNvPr id="20" name="Picture 19">
          <a:extLst>
            <a:ext uri="{FF2B5EF4-FFF2-40B4-BE49-F238E27FC236}">
              <a16:creationId xmlns:a16="http://schemas.microsoft.com/office/drawing/2014/main" id="{00000000-0008-0000-1200-000014000000}"/>
            </a:ext>
          </a:extLst>
        </xdr:cNvPr>
        <xdr:cNvPicPr>
          <a:picLocks noChangeAspect="1"/>
        </xdr:cNvPicPr>
      </xdr:nvPicPr>
      <xdr:blipFill rotWithShape="1">
        <a:blip xmlns:r="http://schemas.openxmlformats.org/officeDocument/2006/relationships" r:embed="rId6"/>
        <a:srcRect l="28886" t="2025"/>
        <a:stretch/>
      </xdr:blipFill>
      <xdr:spPr>
        <a:xfrm>
          <a:off x="23898225" y="9867900"/>
          <a:ext cx="1875942" cy="4952075"/>
        </a:xfrm>
        <a:prstGeom prst="rect">
          <a:avLst/>
        </a:prstGeom>
      </xdr:spPr>
    </xdr:pic>
    <xdr:clientData/>
  </xdr:twoCellAnchor>
  <xdr:twoCellAnchor editAs="oneCell">
    <xdr:from>
      <xdr:col>22</xdr:col>
      <xdr:colOff>390524</xdr:colOff>
      <xdr:row>64</xdr:row>
      <xdr:rowOff>28575</xdr:rowOff>
    </xdr:from>
    <xdr:to>
      <xdr:col>25</xdr:col>
      <xdr:colOff>171248</xdr:colOff>
      <xdr:row>87</xdr:row>
      <xdr:rowOff>56475</xdr:rowOff>
    </xdr:to>
    <xdr:pic>
      <xdr:nvPicPr>
        <xdr:cNvPr id="21" name="Picture 20">
          <a:extLst>
            <a:ext uri="{FF2B5EF4-FFF2-40B4-BE49-F238E27FC236}">
              <a16:creationId xmlns:a16="http://schemas.microsoft.com/office/drawing/2014/main" id="{00000000-0008-0000-1200-000015000000}"/>
            </a:ext>
          </a:extLst>
        </xdr:cNvPr>
        <xdr:cNvPicPr>
          <a:picLocks noChangeAspect="1"/>
        </xdr:cNvPicPr>
      </xdr:nvPicPr>
      <xdr:blipFill>
        <a:blip xmlns:r="http://schemas.openxmlformats.org/officeDocument/2006/relationships" r:embed="rId7"/>
        <a:stretch>
          <a:fillRect/>
        </a:stretch>
      </xdr:blipFill>
      <xdr:spPr>
        <a:xfrm>
          <a:off x="18802349" y="12420600"/>
          <a:ext cx="1609524" cy="4409400"/>
        </a:xfrm>
        <a:prstGeom prst="rect">
          <a:avLst/>
        </a:prstGeom>
      </xdr:spPr>
    </xdr:pic>
    <xdr:clientData/>
  </xdr:twoCellAnchor>
  <xdr:twoCellAnchor>
    <xdr:from>
      <xdr:col>21</xdr:col>
      <xdr:colOff>457200</xdr:colOff>
      <xdr:row>67</xdr:row>
      <xdr:rowOff>180975</xdr:rowOff>
    </xdr:from>
    <xdr:to>
      <xdr:col>23</xdr:col>
      <xdr:colOff>123825</xdr:colOff>
      <xdr:row>70</xdr:row>
      <xdr:rowOff>152400</xdr:rowOff>
    </xdr:to>
    <xdr:cxnSp macro="">
      <xdr:nvCxnSpPr>
        <xdr:cNvPr id="23" name="Straight Arrow Connector 22">
          <a:extLst>
            <a:ext uri="{FF2B5EF4-FFF2-40B4-BE49-F238E27FC236}">
              <a16:creationId xmlns:a16="http://schemas.microsoft.com/office/drawing/2014/main" id="{00000000-0008-0000-1200-000017000000}"/>
            </a:ext>
          </a:extLst>
        </xdr:cNvPr>
        <xdr:cNvCxnSpPr/>
      </xdr:nvCxnSpPr>
      <xdr:spPr>
        <a:xfrm>
          <a:off x="18259425" y="13144500"/>
          <a:ext cx="885825" cy="5429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200025</xdr:colOff>
      <xdr:row>63</xdr:row>
      <xdr:rowOff>123827</xdr:rowOff>
    </xdr:from>
    <xdr:to>
      <xdr:col>32</xdr:col>
      <xdr:colOff>247650</xdr:colOff>
      <xdr:row>66</xdr:row>
      <xdr:rowOff>123825</xdr:rowOff>
    </xdr:to>
    <xdr:cxnSp macro="">
      <xdr:nvCxnSpPr>
        <xdr:cNvPr id="25" name="Straight Arrow Connector 24">
          <a:extLst>
            <a:ext uri="{FF2B5EF4-FFF2-40B4-BE49-F238E27FC236}">
              <a16:creationId xmlns:a16="http://schemas.microsoft.com/office/drawing/2014/main" id="{00000000-0008-0000-1200-000019000000}"/>
            </a:ext>
          </a:extLst>
        </xdr:cNvPr>
        <xdr:cNvCxnSpPr/>
      </xdr:nvCxnSpPr>
      <xdr:spPr>
        <a:xfrm flipV="1">
          <a:off x="23488650" y="12325352"/>
          <a:ext cx="1266825" cy="57149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27</xdr:col>
      <xdr:colOff>209549</xdr:colOff>
      <xdr:row>85</xdr:row>
      <xdr:rowOff>123825</xdr:rowOff>
    </xdr:from>
    <xdr:to>
      <xdr:col>31</xdr:col>
      <xdr:colOff>390197</xdr:colOff>
      <xdr:row>105</xdr:row>
      <xdr:rowOff>37634</xdr:rowOff>
    </xdr:to>
    <xdr:pic>
      <xdr:nvPicPr>
        <xdr:cNvPr id="30" name="Picture 29">
          <a:extLst>
            <a:ext uri="{FF2B5EF4-FFF2-40B4-BE49-F238E27FC236}">
              <a16:creationId xmlns:a16="http://schemas.microsoft.com/office/drawing/2014/main" id="{00000000-0008-0000-1200-00001E000000}"/>
            </a:ext>
          </a:extLst>
        </xdr:cNvPr>
        <xdr:cNvPicPr>
          <a:picLocks noChangeAspect="1"/>
        </xdr:cNvPicPr>
      </xdr:nvPicPr>
      <xdr:blipFill>
        <a:blip xmlns:r="http://schemas.openxmlformats.org/officeDocument/2006/relationships" r:embed="rId8"/>
        <a:stretch>
          <a:fillRect/>
        </a:stretch>
      </xdr:blipFill>
      <xdr:spPr>
        <a:xfrm>
          <a:off x="21669374" y="16516350"/>
          <a:ext cx="2619048" cy="3723809"/>
        </a:xfrm>
        <a:prstGeom prst="rect">
          <a:avLst/>
        </a:prstGeom>
      </xdr:spPr>
    </xdr:pic>
    <xdr:clientData/>
  </xdr:twoCellAnchor>
  <xdr:twoCellAnchor>
    <xdr:from>
      <xdr:col>29</xdr:col>
      <xdr:colOff>342900</xdr:colOff>
      <xdr:row>83</xdr:row>
      <xdr:rowOff>171450</xdr:rowOff>
    </xdr:from>
    <xdr:to>
      <xdr:col>31</xdr:col>
      <xdr:colOff>85725</xdr:colOff>
      <xdr:row>97</xdr:row>
      <xdr:rowOff>95250</xdr:rowOff>
    </xdr:to>
    <xdr:cxnSp macro="">
      <xdr:nvCxnSpPr>
        <xdr:cNvPr id="32" name="Straight Arrow Connector 31">
          <a:extLst>
            <a:ext uri="{FF2B5EF4-FFF2-40B4-BE49-F238E27FC236}">
              <a16:creationId xmlns:a16="http://schemas.microsoft.com/office/drawing/2014/main" id="{00000000-0008-0000-1200-000020000000}"/>
            </a:ext>
          </a:extLst>
        </xdr:cNvPr>
        <xdr:cNvCxnSpPr/>
      </xdr:nvCxnSpPr>
      <xdr:spPr>
        <a:xfrm flipH="1">
          <a:off x="23021925" y="16182975"/>
          <a:ext cx="962025" cy="25908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134475" y="171450"/>
          <a:ext cx="3971925" cy="1495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333374</xdr:colOff>
      <xdr:row>9</xdr:row>
      <xdr:rowOff>295274</xdr:rowOff>
    </xdr:from>
    <xdr:to>
      <xdr:col>20</xdr:col>
      <xdr:colOff>28575</xdr:colOff>
      <xdr:row>17</xdr:row>
      <xdr:rowOff>66674</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95250</xdr:colOff>
      <xdr:row>12</xdr:row>
      <xdr:rowOff>0</xdr:rowOff>
    </xdr:from>
    <xdr:to>
      <xdr:col>21</xdr:col>
      <xdr:colOff>590550</xdr:colOff>
      <xdr:row>21</xdr:row>
      <xdr:rowOff>19050</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13</xdr:col>
      <xdr:colOff>514350</xdr:colOff>
      <xdr:row>9</xdr:row>
      <xdr:rowOff>228600</xdr:rowOff>
    </xdr:from>
    <xdr:to>
      <xdr:col>21</xdr:col>
      <xdr:colOff>209550</xdr:colOff>
      <xdr:row>16</xdr:row>
      <xdr:rowOff>371475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9134475" y="171450"/>
          <a:ext cx="3971925" cy="1495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13</xdr:col>
      <xdr:colOff>423862</xdr:colOff>
      <xdr:row>8</xdr:row>
      <xdr:rowOff>133350</xdr:rowOff>
    </xdr:from>
    <xdr:to>
      <xdr:col>21</xdr:col>
      <xdr:colOff>119062</xdr:colOff>
      <xdr:row>16</xdr:row>
      <xdr:rowOff>9525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134475" y="171450"/>
          <a:ext cx="3971925" cy="1495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13</xdr:col>
      <xdr:colOff>33337</xdr:colOff>
      <xdr:row>10</xdr:row>
      <xdr:rowOff>0</xdr:rowOff>
    </xdr:from>
    <xdr:to>
      <xdr:col>20</xdr:col>
      <xdr:colOff>338137</xdr:colOff>
      <xdr:row>17</xdr:row>
      <xdr:rowOff>57150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134475" y="171450"/>
          <a:ext cx="3971925" cy="1114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13</xdr:col>
      <xdr:colOff>33337</xdr:colOff>
      <xdr:row>10</xdr:row>
      <xdr:rowOff>9525</xdr:rowOff>
    </xdr:from>
    <xdr:to>
      <xdr:col>20</xdr:col>
      <xdr:colOff>338137</xdr:colOff>
      <xdr:row>17</xdr:row>
      <xdr:rowOff>66675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9134475" y="171450"/>
          <a:ext cx="3971925" cy="1114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585787</xdr:colOff>
      <xdr:row>10</xdr:row>
      <xdr:rowOff>9525</xdr:rowOff>
    </xdr:from>
    <xdr:to>
      <xdr:col>20</xdr:col>
      <xdr:colOff>280987</xdr:colOff>
      <xdr:row>17</xdr:row>
      <xdr:rowOff>66675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14" name="TextBox 13">
          <a:extLst>
            <a:ext uri="{FF2B5EF4-FFF2-40B4-BE49-F238E27FC236}">
              <a16:creationId xmlns:a16="http://schemas.microsoft.com/office/drawing/2014/main" id="{00000000-0008-0000-0600-00000E000000}"/>
            </a:ext>
          </a:extLst>
        </xdr:cNvPr>
        <xdr:cNvSpPr txBox="1"/>
      </xdr:nvSpPr>
      <xdr:spPr>
        <a:xfrm>
          <a:off x="9134475" y="171450"/>
          <a:ext cx="3971925" cy="1114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595312</xdr:colOff>
      <xdr:row>8</xdr:row>
      <xdr:rowOff>257175</xdr:rowOff>
    </xdr:from>
    <xdr:to>
      <xdr:col>20</xdr:col>
      <xdr:colOff>290512</xdr:colOff>
      <xdr:row>16</xdr:row>
      <xdr:rowOff>133350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9134475" y="171450"/>
          <a:ext cx="3971925" cy="1114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8" name="TextBox 17">
          <a:extLst>
            <a:ext uri="{FF2B5EF4-FFF2-40B4-BE49-F238E27FC236}">
              <a16:creationId xmlns:a16="http://schemas.microsoft.com/office/drawing/2014/main" id="{00000000-0008-0000-0700-000012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700-000013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19050</xdr:colOff>
      <xdr:row>0</xdr:row>
      <xdr:rowOff>28575</xdr:rowOff>
    </xdr:from>
    <xdr:to>
      <xdr:col>5</xdr:col>
      <xdr:colOff>38100</xdr:colOff>
      <xdr:row>1</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12</xdr:col>
      <xdr:colOff>585787</xdr:colOff>
      <xdr:row>8</xdr:row>
      <xdr:rowOff>238125</xdr:rowOff>
    </xdr:from>
    <xdr:to>
      <xdr:col>20</xdr:col>
      <xdr:colOff>280987</xdr:colOff>
      <xdr:row>16</xdr:row>
      <xdr:rowOff>114300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0</xdr:row>
      <xdr:rowOff>28575</xdr:rowOff>
    </xdr:from>
    <xdr:to>
      <xdr:col>5</xdr:col>
      <xdr:colOff>38100</xdr:colOff>
      <xdr:row>1</xdr:row>
      <xdr:rowOff>0</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9</xdr:col>
      <xdr:colOff>0</xdr:colOff>
      <xdr:row>0</xdr:row>
      <xdr:rowOff>171450</xdr:rowOff>
    </xdr:from>
    <xdr:to>
      <xdr:col>15</xdr:col>
      <xdr:colOff>66675</xdr:colOff>
      <xdr:row>4</xdr:row>
      <xdr:rowOff>771524</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9134475" y="171450"/>
          <a:ext cx="3971925" cy="11144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Evidence Rating Scale</a:t>
          </a:r>
        </a:p>
        <a:p>
          <a:r>
            <a:rPr lang="en-US" sz="1100"/>
            <a:t>0=None (None of the indicators were evident)</a:t>
          </a:r>
        </a:p>
        <a:p>
          <a:r>
            <a:rPr lang="en-US" sz="1100"/>
            <a:t>1=Weak</a:t>
          </a:r>
          <a:r>
            <a:rPr lang="en-US" sz="1100" baseline="0"/>
            <a:t> ( fewer than half the indicators are evident)</a:t>
          </a:r>
        </a:p>
        <a:p>
          <a:r>
            <a:rPr lang="en-US" sz="1100" baseline="0"/>
            <a:t>2=Moderate (Half to three-quarters of the indicators are evident)</a:t>
          </a:r>
        </a:p>
        <a:p>
          <a:r>
            <a:rPr lang="en-US" sz="1100" baseline="0"/>
            <a:t>3=Strong (At least three quarters of the indicators are evident)</a:t>
          </a:r>
        </a:p>
        <a:p>
          <a:endParaRPr lang="en-US" sz="1100"/>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19" name="TextBox 18">
          <a:extLst>
            <a:ext uri="{FF2B5EF4-FFF2-40B4-BE49-F238E27FC236}">
              <a16:creationId xmlns:a16="http://schemas.microsoft.com/office/drawing/2014/main" id="{00000000-0008-0000-0800-000013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4400550" y="28575"/>
          <a:ext cx="1238250" cy="2952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twoCellAnchor>
    <xdr:from>
      <xdr:col>3</xdr:col>
      <xdr:colOff>19050</xdr:colOff>
      <xdr:row>0</xdr:row>
      <xdr:rowOff>28575</xdr:rowOff>
    </xdr:from>
    <xdr:to>
      <xdr:col>5</xdr:col>
      <xdr:colOff>38100</xdr:colOff>
      <xdr:row>1</xdr:row>
      <xdr:rowOff>0</xdr:rowOff>
    </xdr:to>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4400550" y="28575"/>
          <a:ext cx="12382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Password: Fidelity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Child%20Development/Curriculum/Creative%20Curriculum/Fidelity%20monitoring/Fidelity%20Master%20Template%20HS_EH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 Template"/>
      <sheetName val="EHS Template"/>
    </sheetNames>
    <sheetDataSet>
      <sheetData sheetId="0"/>
      <sheetData sheetId="1">
        <row r="12">
          <cell r="I12" t="str">
            <v>Sum of Indicators</v>
          </cell>
          <cell r="J12" t="str">
            <v>% of indicators</v>
          </cell>
          <cell r="K12" t="str">
            <v>Fidelity level</v>
          </cell>
        </row>
        <row r="13">
          <cell r="G13" t="str">
            <v>Part 1</v>
          </cell>
          <cell r="H13" t="str">
            <v xml:space="preserve">
Use</v>
          </cell>
          <cell r="I13">
            <v>12</v>
          </cell>
          <cell r="J13">
            <v>1</v>
          </cell>
          <cell r="K13" t="str">
            <v>High</v>
          </cell>
        </row>
        <row r="14">
          <cell r="G14" t="str">
            <v>Part 2</v>
          </cell>
          <cell r="H14" t="str">
            <v xml:space="preserve">
Physical 
environment</v>
          </cell>
          <cell r="I14">
            <v>35</v>
          </cell>
          <cell r="J14">
            <v>1</v>
          </cell>
          <cell r="K14" t="str">
            <v>High</v>
          </cell>
        </row>
        <row r="15">
          <cell r="G15"/>
          <cell r="H15" t="str">
            <v>Structure</v>
          </cell>
          <cell r="I15">
            <v>14</v>
          </cell>
          <cell r="J15">
            <v>1</v>
          </cell>
          <cell r="K15" t="str">
            <v>High</v>
          </cell>
        </row>
        <row r="16">
          <cell r="G16"/>
          <cell r="H16" t="str">
            <v>Teacher-Child 
interactions</v>
          </cell>
          <cell r="I16">
            <v>45</v>
          </cell>
          <cell r="J16">
            <v>1</v>
          </cell>
          <cell r="K16" t="str">
            <v>High</v>
          </cell>
        </row>
        <row r="17">
          <cell r="G17"/>
          <cell r="H17" t="str">
            <v>Families</v>
          </cell>
          <cell r="I17">
            <v>4</v>
          </cell>
          <cell r="J17">
            <v>1</v>
          </cell>
          <cell r="K17" t="str">
            <v>High</v>
          </cell>
        </row>
        <row r="18">
          <cell r="G18"/>
          <cell r="H18" t="str">
            <v>Assessments</v>
          </cell>
          <cell r="I18">
            <v>7</v>
          </cell>
          <cell r="J18">
            <v>1</v>
          </cell>
          <cell r="K18" t="str">
            <v>High</v>
          </cell>
        </row>
        <row r="19">
          <cell r="G19"/>
          <cell r="H19" t="str">
            <v>Part 2 subscore</v>
          </cell>
          <cell r="I19">
            <v>105</v>
          </cell>
          <cell r="J19">
            <v>1</v>
          </cell>
          <cell r="K19" t="str">
            <v>High</v>
          </cell>
        </row>
        <row r="20">
          <cell r="G20" t="str">
            <v>Overall</v>
          </cell>
          <cell r="H20" t="str">
            <v>Fidelity score</v>
          </cell>
          <cell r="I20">
            <v>117</v>
          </cell>
          <cell r="J20">
            <v>1</v>
          </cell>
          <cell r="K20"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U33" sqref="U33"/>
    </sheetView>
  </sheetViews>
  <sheetFormatPr baseColWidth="10" defaultColWidth="8.83203125" defaultRowHeight="15" x14ac:dyDescent="0.2"/>
  <sheetData/>
  <sheetProtection algorithmName="SHA-512" hashValue="WjWdNolH0y+uTffZ4tD+1SbzstLVo2PIHCFCqqfnL33uIsXm+fU1OWmUNwOz6qpCcJyLeqZGcCYR/0glv5JCNQ==" saltValue="jbaKWjCjv0RIthgcQBWWuw=="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A1:X315"/>
  <sheetViews>
    <sheetView zoomScaleNormal="100" workbookViewId="0">
      <selection activeCell="B139" sqref="B139"/>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1</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0.8</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0.8</v>
      </c>
      <c r="H8" s="3">
        <f t="shared" si="0"/>
        <v>3</v>
      </c>
      <c r="I8" s="3" t="str">
        <f t="shared" si="1"/>
        <v>Strong</v>
      </c>
    </row>
    <row r="9" spans="1:24" ht="21" customHeight="1" thickBot="1" x14ac:dyDescent="0.25">
      <c r="A9" s="183" t="s">
        <v>10</v>
      </c>
      <c r="B9" s="184"/>
      <c r="C9" s="185"/>
      <c r="F9" s="5">
        <v>4</v>
      </c>
      <c r="G9" s="73">
        <f>COUNTIF(B51:B58,"y")/COUNTA(B51:B58)</f>
        <v>0.875</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0.97619047619047616</v>
      </c>
      <c r="L12" s="75" t="str">
        <f t="shared" ref="L12:L13" si="2">IF(K12&gt;69%,"Strong",IF(K12&gt;49%,"Moderate",IF(K12&gt;0,"Weak","No Fidelity")))</f>
        <v>Strong</v>
      </c>
    </row>
    <row r="13" spans="1:24" ht="32" x14ac:dyDescent="0.2">
      <c r="A13" s="10"/>
      <c r="B13" s="9"/>
      <c r="C13" s="9"/>
      <c r="F13" s="3">
        <v>1</v>
      </c>
      <c r="G13" s="4">
        <f>COUNTIF(B67:B79,"y")/COUNTA(B67:B79)</f>
        <v>0.61538461538461542</v>
      </c>
      <c r="H13" s="3">
        <f>IF(G13&gt;=75%,3,IF(G13&gt;=50%,2,IF(G13&gt;0,1,0)))</f>
        <v>2</v>
      </c>
      <c r="I13" s="3" t="str">
        <f t="shared" si="1"/>
        <v>Moderate</v>
      </c>
      <c r="J13" s="79" t="s">
        <v>152</v>
      </c>
      <c r="K13" s="82">
        <f>(H10+H40)/96</f>
        <v>0.97916666666666663</v>
      </c>
      <c r="L13" s="75" t="str">
        <f t="shared" si="2"/>
        <v>Strong</v>
      </c>
    </row>
    <row r="14" spans="1:24" ht="17" x14ac:dyDescent="0.2">
      <c r="A14" s="11" t="s">
        <v>13</v>
      </c>
      <c r="B14" s="12" t="s">
        <v>14</v>
      </c>
      <c r="C14" s="13"/>
      <c r="F14" s="3">
        <v>2</v>
      </c>
      <c r="G14" s="4">
        <f>COUNTIF(B87:B97,"y")/COUNTA(B87:B97)</f>
        <v>0.90909090909090906</v>
      </c>
      <c r="H14" s="3">
        <f>IF(G14&gt;=75%,3,IF(G14&gt;=50%,2,IF(G14&gt;0,1,0)))</f>
        <v>3</v>
      </c>
      <c r="I14" s="3" t="str">
        <f t="shared" si="1"/>
        <v>Strong</v>
      </c>
    </row>
    <row r="15" spans="1:24" ht="16" x14ac:dyDescent="0.2">
      <c r="A15" s="14" t="s">
        <v>15</v>
      </c>
      <c r="B15" s="1" t="s">
        <v>143</v>
      </c>
      <c r="C15" s="16"/>
      <c r="F15" s="3">
        <v>3</v>
      </c>
      <c r="G15" s="4">
        <f>COUNTIF(B107:B118,"y")/COUNTA(B107:B118)</f>
        <v>0.75</v>
      </c>
      <c r="H15" s="3">
        <f>IF(G15&gt;=75%,3,IF(G15&gt;=50%,2,IF(G15&gt;0,1,0)))</f>
        <v>3</v>
      </c>
      <c r="I15" s="3" t="str">
        <f t="shared" si="1"/>
        <v>Strong</v>
      </c>
    </row>
    <row r="16" spans="1:24" ht="32" x14ac:dyDescent="0.2">
      <c r="A16" s="14" t="s">
        <v>16</v>
      </c>
      <c r="B16" s="1" t="s">
        <v>143</v>
      </c>
      <c r="C16" s="16"/>
      <c r="F16" s="3">
        <v>4</v>
      </c>
      <c r="G16" s="4">
        <f>COUNTIF(B125:B130,"y")/COUNTA(B125:B130)</f>
        <v>0.83333333333333337</v>
      </c>
      <c r="H16" s="3">
        <f>IF(G16&gt;=75%,3,IF(G16&gt;=50%,2,IF(G16&gt;0,1,0)))</f>
        <v>3</v>
      </c>
      <c r="I16" s="3" t="str">
        <f t="shared" si="1"/>
        <v>Strong</v>
      </c>
    </row>
    <row r="17" spans="1:9" ht="32" x14ac:dyDescent="0.2">
      <c r="A17" s="14" t="s">
        <v>17</v>
      </c>
      <c r="B17" s="1" t="s">
        <v>143</v>
      </c>
      <c r="C17" s="16"/>
      <c r="F17" s="5">
        <v>5</v>
      </c>
      <c r="G17" s="73">
        <f>COUNTIF(B137:B142,"y")/COUNTA(B137:B142)</f>
        <v>0.66666666666666663</v>
      </c>
      <c r="H17" s="5">
        <f>IF(G17&gt;=75%,3,IF(G17&gt;=50%,2,IF(G17&gt;0,1,0)))</f>
        <v>2</v>
      </c>
      <c r="I17" s="5" t="str">
        <f t="shared" si="1"/>
        <v>Moderate</v>
      </c>
    </row>
    <row r="18" spans="1:9" ht="16" x14ac:dyDescent="0.2">
      <c r="A18" s="14" t="s">
        <v>18</v>
      </c>
      <c r="B18" s="1" t="s">
        <v>143</v>
      </c>
      <c r="C18" s="16"/>
      <c r="F18" s="83" t="s">
        <v>151</v>
      </c>
      <c r="G18" s="83" t="s">
        <v>4</v>
      </c>
      <c r="H18" s="84">
        <f>SUM(H13:H17)</f>
        <v>13</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268</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82</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268</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268</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143</v>
      </c>
      <c r="C68" s="16"/>
    </row>
    <row r="69" spans="1:3" ht="48" x14ac:dyDescent="0.2">
      <c r="A69" s="22" t="s">
        <v>54</v>
      </c>
      <c r="B69" s="1" t="s">
        <v>143</v>
      </c>
      <c r="C69" s="16"/>
    </row>
    <row r="70" spans="1:3" ht="32" x14ac:dyDescent="0.2">
      <c r="A70" s="22" t="s">
        <v>55</v>
      </c>
      <c r="B70" s="1" t="s">
        <v>143</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268</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268</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268</v>
      </c>
      <c r="C87" s="16"/>
    </row>
    <row r="88" spans="1:3" ht="112" x14ac:dyDescent="0.2">
      <c r="A88" s="14" t="s">
        <v>69</v>
      </c>
      <c r="B88" s="1" t="s">
        <v>143</v>
      </c>
      <c r="C88" s="16"/>
    </row>
    <row r="89" spans="1:3" ht="80" x14ac:dyDescent="0.2">
      <c r="A89" s="17" t="s">
        <v>70</v>
      </c>
      <c r="B89" s="1" t="s">
        <v>143</v>
      </c>
      <c r="C89" s="16"/>
    </row>
    <row r="90" spans="1:3" ht="64" x14ac:dyDescent="0.2">
      <c r="A90" s="14" t="s">
        <v>71</v>
      </c>
      <c r="B90" s="1" t="s">
        <v>143</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268</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268</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268</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268</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268</v>
      </c>
      <c r="C139" s="16"/>
    </row>
    <row r="140" spans="1:3" ht="96" x14ac:dyDescent="0.2">
      <c r="A140" s="17" t="s">
        <v>108</v>
      </c>
      <c r="B140" s="1" t="s">
        <v>143</v>
      </c>
      <c r="C140" s="16"/>
    </row>
    <row r="141" spans="1:3" ht="96" x14ac:dyDescent="0.2">
      <c r="A141" s="17" t="s">
        <v>109</v>
      </c>
      <c r="B141" s="1" t="s">
        <v>268</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7/iC1hKQlTxd6K8xYMqlzwnsSuRSn3H4E5Pbm7PI4tuchutFFAcPHiY0Q1ehwFItBuB6eLFgJsIrAOOajFkmdQ==" saltValue="hR6A2tViBKKuVyC2griyTg=="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900-000000000000}">
      <formula1>"y,n"</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X315"/>
  <sheetViews>
    <sheetView zoomScaleNormal="100" workbookViewId="0">
      <selection activeCell="B140" sqref="B140"/>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0.9285714285714286</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0.9642857142857143</v>
      </c>
      <c r="L12" s="75" t="str">
        <f t="shared" ref="L12:L13" si="2">IF(K12&gt;69%,"Strong",IF(K12&gt;49%,"Moderate",IF(K12&gt;0,"Weak","No Fidelity")))</f>
        <v>Strong</v>
      </c>
    </row>
    <row r="13" spans="1:24" ht="32" x14ac:dyDescent="0.2">
      <c r="A13" s="10"/>
      <c r="B13" s="9"/>
      <c r="C13" s="9"/>
      <c r="F13" s="3">
        <v>1</v>
      </c>
      <c r="G13" s="4">
        <f>COUNTIF(B67:B79,"y")/COUNTA(B67:B79)</f>
        <v>0.53846153846153844</v>
      </c>
      <c r="H13" s="3">
        <f>IF(G13&gt;=75%,3,IF(G13&gt;=50%,2,IF(G13&gt;0,1,0)))</f>
        <v>2</v>
      </c>
      <c r="I13" s="3" t="str">
        <f t="shared" si="1"/>
        <v>Moderate</v>
      </c>
      <c r="J13" s="79" t="s">
        <v>152</v>
      </c>
      <c r="K13" s="82">
        <f>(H10+H40)/96</f>
        <v>0.96875</v>
      </c>
      <c r="L13" s="75" t="str">
        <f t="shared" si="2"/>
        <v>Strong</v>
      </c>
    </row>
    <row r="14" spans="1:24" ht="17" x14ac:dyDescent="0.2">
      <c r="A14" s="11" t="s">
        <v>13</v>
      </c>
      <c r="B14" s="12" t="s">
        <v>14</v>
      </c>
      <c r="C14" s="13"/>
      <c r="F14" s="3">
        <v>2</v>
      </c>
      <c r="G14" s="4">
        <f>COUNTIF(B87:B97,"y")/COUNTA(B87:B97)</f>
        <v>0.81818181818181823</v>
      </c>
      <c r="H14" s="3">
        <f>IF(G14&gt;=75%,3,IF(G14&gt;=50%,2,IF(G14&gt;0,1,0)))</f>
        <v>3</v>
      </c>
      <c r="I14" s="3" t="str">
        <f t="shared" si="1"/>
        <v>Strong</v>
      </c>
    </row>
    <row r="15" spans="1:24" ht="16" x14ac:dyDescent="0.2">
      <c r="A15" s="14" t="s">
        <v>15</v>
      </c>
      <c r="B15" s="1" t="s">
        <v>268</v>
      </c>
      <c r="C15" s="16"/>
      <c r="F15" s="3">
        <v>3</v>
      </c>
      <c r="G15" s="4">
        <f>COUNTIF(B107:B118,"y")/COUNTA(B107:B118)</f>
        <v>0.5</v>
      </c>
      <c r="H15" s="3">
        <f>IF(G15&gt;=75%,3,IF(G15&gt;=50%,2,IF(G15&gt;0,1,0)))</f>
        <v>2</v>
      </c>
      <c r="I15" s="3" t="str">
        <f t="shared" si="1"/>
        <v>Moderate</v>
      </c>
    </row>
    <row r="16" spans="1:24" ht="32" x14ac:dyDescent="0.2">
      <c r="A16" s="14" t="s">
        <v>16</v>
      </c>
      <c r="B16" s="1" t="s">
        <v>143</v>
      </c>
      <c r="C16" s="16"/>
      <c r="F16" s="3">
        <v>4</v>
      </c>
      <c r="G16" s="4">
        <f>COUNTIF(B125:B130,"y")/COUNTA(B125:B130)</f>
        <v>1</v>
      </c>
      <c r="H16" s="3">
        <f>IF(G16&gt;=75%,3,IF(G16&gt;=50%,2,IF(G16&gt;0,1,0)))</f>
        <v>3</v>
      </c>
      <c r="I16" s="3" t="str">
        <f t="shared" si="1"/>
        <v>Strong</v>
      </c>
    </row>
    <row r="17" spans="1:9" ht="32" x14ac:dyDescent="0.2">
      <c r="A17" s="14" t="s">
        <v>17</v>
      </c>
      <c r="B17" s="1" t="s">
        <v>143</v>
      </c>
      <c r="C17" s="16"/>
      <c r="F17" s="5">
        <v>5</v>
      </c>
      <c r="G17" s="73">
        <f>COUNTIF(B137:B142,"y")/COUNTA(B137:B142)</f>
        <v>0.66666666666666663</v>
      </c>
      <c r="H17" s="5">
        <f>IF(G17&gt;=75%,3,IF(G17&gt;=50%,2,IF(G17&gt;0,1,0)))</f>
        <v>2</v>
      </c>
      <c r="I17" s="5" t="str">
        <f t="shared" si="1"/>
        <v>Moderate</v>
      </c>
    </row>
    <row r="18" spans="1:9" ht="16" x14ac:dyDescent="0.2">
      <c r="A18" s="14" t="s">
        <v>18</v>
      </c>
      <c r="B18" s="1" t="s">
        <v>143</v>
      </c>
      <c r="C18" s="16"/>
      <c r="F18" s="83" t="s">
        <v>151</v>
      </c>
      <c r="G18" s="83" t="s">
        <v>4</v>
      </c>
      <c r="H18" s="84">
        <f>SUM(H13:H17)</f>
        <v>12</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81</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143</v>
      </c>
      <c r="C68" s="16"/>
    </row>
    <row r="69" spans="1:3" ht="48" x14ac:dyDescent="0.2">
      <c r="A69" s="22" t="s">
        <v>54</v>
      </c>
      <c r="B69" s="1" t="s">
        <v>143</v>
      </c>
      <c r="C69" s="16"/>
    </row>
    <row r="70" spans="1:3" ht="32" x14ac:dyDescent="0.2">
      <c r="A70" s="22" t="s">
        <v>55</v>
      </c>
      <c r="B70" s="1" t="s">
        <v>268</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143</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268</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268</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268</v>
      </c>
      <c r="C88" s="16"/>
    </row>
    <row r="89" spans="1:3" ht="80" x14ac:dyDescent="0.2">
      <c r="A89" s="17" t="s">
        <v>70</v>
      </c>
      <c r="B89" s="1" t="s">
        <v>143</v>
      </c>
      <c r="C89" s="16"/>
    </row>
    <row r="90" spans="1:3" ht="64" x14ac:dyDescent="0.2">
      <c r="A90" s="14" t="s">
        <v>71</v>
      </c>
      <c r="B90" s="1" t="s">
        <v>268</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268</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268</v>
      </c>
      <c r="C111" s="16"/>
    </row>
    <row r="112" spans="1:3" ht="32" x14ac:dyDescent="0.2">
      <c r="A112" s="14" t="s">
        <v>88</v>
      </c>
      <c r="B112" s="1" t="s">
        <v>143</v>
      </c>
      <c r="C112" s="16"/>
    </row>
    <row r="113" spans="1:3" ht="48" x14ac:dyDescent="0.2">
      <c r="A113" s="14" t="s">
        <v>89</v>
      </c>
      <c r="B113" s="1" t="s">
        <v>268</v>
      </c>
      <c r="C113" s="16"/>
    </row>
    <row r="114" spans="1:3" ht="96" x14ac:dyDescent="0.2">
      <c r="A114" s="33" t="s">
        <v>90</v>
      </c>
      <c r="B114" s="1" t="s">
        <v>268</v>
      </c>
      <c r="C114" s="16"/>
    </row>
    <row r="115" spans="1:3" ht="48" x14ac:dyDescent="0.2">
      <c r="A115" s="33" t="s">
        <v>91</v>
      </c>
      <c r="B115" s="1" t="s">
        <v>268</v>
      </c>
      <c r="C115" s="16"/>
    </row>
    <row r="116" spans="1:3" ht="48" x14ac:dyDescent="0.2">
      <c r="A116" s="33" t="s">
        <v>92</v>
      </c>
      <c r="B116" s="1" t="s">
        <v>143</v>
      </c>
      <c r="C116" s="16"/>
    </row>
    <row r="117" spans="1:3" ht="64" x14ac:dyDescent="0.2">
      <c r="A117" s="27" t="s">
        <v>93</v>
      </c>
      <c r="B117" s="1" t="s">
        <v>268</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268</v>
      </c>
      <c r="C138" s="16"/>
    </row>
    <row r="139" spans="1:3" ht="48" x14ac:dyDescent="0.2">
      <c r="A139" s="17" t="s">
        <v>107</v>
      </c>
      <c r="B139" s="1" t="s">
        <v>143</v>
      </c>
      <c r="C139" s="16"/>
    </row>
    <row r="140" spans="1:3" ht="96" x14ac:dyDescent="0.2">
      <c r="A140" s="17" t="s">
        <v>108</v>
      </c>
      <c r="B140" s="1" t="s">
        <v>268</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ppNu1UD4GkhTMnDiAzGKkGx8zXFWrjAcssSuHxlRH1sDa3JeMl15fCDZO7ljKEhO5Tk+gm/t/9eQ8X/fqOHzdg==" saltValue="AQ+81/rvSVwN7tRYZ75vgg=="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A00-000000000000}">
      <formula1>"y,n"</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X315"/>
  <sheetViews>
    <sheetView topLeftCell="A247" zoomScaleNormal="100" workbookViewId="0">
      <selection activeCell="B141" sqref="B141"/>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1</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0.88095238095238093</v>
      </c>
      <c r="L12" s="75" t="str">
        <f t="shared" ref="L12:L13" si="2">IF(K12&gt;69%,"Strong",IF(K12&gt;49%,"Moderate",IF(K12&gt;0,"Weak","No Fidelity")))</f>
        <v>Strong</v>
      </c>
    </row>
    <row r="13" spans="1:24" ht="32" x14ac:dyDescent="0.2">
      <c r="A13" s="10"/>
      <c r="B13" s="9"/>
      <c r="C13" s="9"/>
      <c r="F13" s="3">
        <v>1</v>
      </c>
      <c r="G13" s="4">
        <f>COUNTIF(B67:B79,"y")/COUNTA(B67:B79)</f>
        <v>0.46153846153846156</v>
      </c>
      <c r="H13" s="3">
        <f>IF(G13&gt;=75%,3,IF(G13&gt;=50%,2,IF(G13&gt;0,1,0)))</f>
        <v>1</v>
      </c>
      <c r="I13" s="3" t="str">
        <f t="shared" si="1"/>
        <v>Weak</v>
      </c>
      <c r="J13" s="79" t="s">
        <v>152</v>
      </c>
      <c r="K13" s="82">
        <f>(H10+H40)/96</f>
        <v>0.89583333333333337</v>
      </c>
      <c r="L13" s="75" t="str">
        <f t="shared" si="2"/>
        <v>Strong</v>
      </c>
    </row>
    <row r="14" spans="1:24" ht="17" x14ac:dyDescent="0.2">
      <c r="A14" s="11" t="s">
        <v>13</v>
      </c>
      <c r="B14" s="12" t="s">
        <v>14</v>
      </c>
      <c r="C14" s="13"/>
      <c r="F14" s="3">
        <v>2</v>
      </c>
      <c r="G14" s="4">
        <f>COUNTIF(B87:B97,"y")/COUNTA(B87:B97)</f>
        <v>0.27272727272727271</v>
      </c>
      <c r="H14" s="3">
        <f>IF(G14&gt;=75%,3,IF(G14&gt;=50%,2,IF(G14&gt;0,1,0)))</f>
        <v>1</v>
      </c>
      <c r="I14" s="3" t="str">
        <f t="shared" si="1"/>
        <v>Weak</v>
      </c>
    </row>
    <row r="15" spans="1:24" ht="16" x14ac:dyDescent="0.2">
      <c r="A15" s="14" t="s">
        <v>15</v>
      </c>
      <c r="B15" s="1" t="s">
        <v>143</v>
      </c>
      <c r="C15" s="16"/>
      <c r="F15" s="3">
        <v>3</v>
      </c>
      <c r="G15" s="4">
        <f>COUNTIF(B107:B118,"y")/COUNTA(B107:B118)</f>
        <v>0.41666666666666669</v>
      </c>
      <c r="H15" s="3">
        <f>IF(G15&gt;=75%,3,IF(G15&gt;=50%,2,IF(G15&gt;0,1,0)))</f>
        <v>1</v>
      </c>
      <c r="I15" s="3" t="str">
        <f t="shared" si="1"/>
        <v>Weak</v>
      </c>
    </row>
    <row r="16" spans="1:24" ht="32" x14ac:dyDescent="0.2">
      <c r="A16" s="14" t="s">
        <v>16</v>
      </c>
      <c r="B16" s="1" t="s">
        <v>143</v>
      </c>
      <c r="C16" s="16"/>
      <c r="F16" s="3">
        <v>4</v>
      </c>
      <c r="G16" s="4">
        <f>COUNTIF(B125:B130,"y")/COUNTA(B125:B130)</f>
        <v>0.16666666666666666</v>
      </c>
      <c r="H16" s="3">
        <f>IF(G16&gt;=75%,3,IF(G16&gt;=50%,2,IF(G16&gt;0,1,0)))</f>
        <v>1</v>
      </c>
      <c r="I16" s="3" t="str">
        <f t="shared" si="1"/>
        <v>Weak</v>
      </c>
    </row>
    <row r="17" spans="1:9" ht="32" x14ac:dyDescent="0.2">
      <c r="A17" s="14" t="s">
        <v>17</v>
      </c>
      <c r="B17" s="1" t="s">
        <v>143</v>
      </c>
      <c r="C17" s="16"/>
      <c r="F17" s="5">
        <v>5</v>
      </c>
      <c r="G17" s="73">
        <f>COUNTIF(B137:B142,"y")/COUNTA(B137:B142)</f>
        <v>0.16666666666666666</v>
      </c>
      <c r="H17" s="5">
        <f>IF(G17&gt;=75%,3,IF(G17&gt;=50%,2,IF(G17&gt;0,1,0)))</f>
        <v>1</v>
      </c>
      <c r="I17" s="5" t="str">
        <f t="shared" si="1"/>
        <v>Weak</v>
      </c>
    </row>
    <row r="18" spans="1:9" ht="16" x14ac:dyDescent="0.2">
      <c r="A18" s="14" t="s">
        <v>18</v>
      </c>
      <c r="B18" s="1" t="s">
        <v>143</v>
      </c>
      <c r="C18" s="16"/>
      <c r="F18" s="83" t="s">
        <v>151</v>
      </c>
      <c r="G18" s="83" t="s">
        <v>4</v>
      </c>
      <c r="H18" s="84">
        <f>SUM(H13:H17)</f>
        <v>5</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74</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268</v>
      </c>
      <c r="C68" s="16"/>
    </row>
    <row r="69" spans="1:3" ht="48" x14ac:dyDescent="0.2">
      <c r="A69" s="22" t="s">
        <v>54</v>
      </c>
      <c r="B69" s="1" t="s">
        <v>268</v>
      </c>
      <c r="C69" s="16"/>
    </row>
    <row r="70" spans="1:3" ht="32" x14ac:dyDescent="0.2">
      <c r="A70" s="22" t="s">
        <v>55</v>
      </c>
      <c r="B70" s="1" t="s">
        <v>268</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268</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268</v>
      </c>
      <c r="C87" s="16"/>
    </row>
    <row r="88" spans="1:3" ht="112" x14ac:dyDescent="0.2">
      <c r="A88" s="14" t="s">
        <v>69</v>
      </c>
      <c r="B88" s="1" t="s">
        <v>268</v>
      </c>
      <c r="C88" s="16"/>
    </row>
    <row r="89" spans="1:3" ht="80" x14ac:dyDescent="0.2">
      <c r="A89" s="17" t="s">
        <v>70</v>
      </c>
      <c r="B89" s="1" t="s">
        <v>268</v>
      </c>
      <c r="C89" s="16"/>
    </row>
    <row r="90" spans="1:3" ht="64" x14ac:dyDescent="0.2">
      <c r="A90" s="14" t="s">
        <v>71</v>
      </c>
      <c r="B90" s="1" t="s">
        <v>268</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268</v>
      </c>
      <c r="C94" s="16"/>
    </row>
    <row r="95" spans="1:3" ht="48" x14ac:dyDescent="0.2">
      <c r="A95" s="14" t="s">
        <v>76</v>
      </c>
      <c r="B95" s="1" t="s">
        <v>268</v>
      </c>
      <c r="C95" s="16"/>
    </row>
    <row r="96" spans="1:3" ht="114" x14ac:dyDescent="0.2">
      <c r="A96" s="14" t="s">
        <v>77</v>
      </c>
      <c r="B96" s="1" t="s">
        <v>268</v>
      </c>
      <c r="C96" s="16"/>
    </row>
    <row r="97" spans="1:3" ht="64" x14ac:dyDescent="0.2">
      <c r="A97" s="14" t="s">
        <v>78</v>
      </c>
      <c r="B97" s="1" t="s">
        <v>268</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143</v>
      </c>
      <c r="C108" s="16"/>
    </row>
    <row r="109" spans="1:3" ht="32" x14ac:dyDescent="0.2">
      <c r="A109" s="14" t="s">
        <v>140</v>
      </c>
      <c r="B109" s="1" t="s">
        <v>268</v>
      </c>
      <c r="C109" s="16"/>
    </row>
    <row r="110" spans="1:3" ht="48" x14ac:dyDescent="0.2">
      <c r="A110" s="14" t="s">
        <v>86</v>
      </c>
      <c r="B110" s="1" t="s">
        <v>268</v>
      </c>
      <c r="C110" s="16"/>
    </row>
    <row r="111" spans="1:3" ht="64" x14ac:dyDescent="0.2">
      <c r="A111" s="14" t="s">
        <v>87</v>
      </c>
      <c r="B111" s="1" t="s">
        <v>268</v>
      </c>
      <c r="C111" s="16"/>
    </row>
    <row r="112" spans="1:3" ht="32" x14ac:dyDescent="0.2">
      <c r="A112" s="14" t="s">
        <v>88</v>
      </c>
      <c r="B112" s="1" t="s">
        <v>268</v>
      </c>
      <c r="C112" s="16"/>
    </row>
    <row r="113" spans="1:3" ht="48" x14ac:dyDescent="0.2">
      <c r="A113" s="14" t="s">
        <v>89</v>
      </c>
      <c r="B113" s="1" t="s">
        <v>268</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268</v>
      </c>
      <c r="C117" s="16"/>
    </row>
    <row r="118" spans="1:3" ht="80" x14ac:dyDescent="0.2">
      <c r="A118" s="27" t="s">
        <v>94</v>
      </c>
      <c r="B118" s="1" t="s">
        <v>268</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268</v>
      </c>
      <c r="C126" s="16"/>
    </row>
    <row r="127" spans="1:3" ht="64" x14ac:dyDescent="0.2">
      <c r="A127" s="14" t="s">
        <v>99</v>
      </c>
      <c r="B127" s="1" t="s">
        <v>268</v>
      </c>
      <c r="C127" s="16"/>
    </row>
    <row r="128" spans="1:3" ht="32" x14ac:dyDescent="0.2">
      <c r="A128" s="14" t="s">
        <v>100</v>
      </c>
      <c r="B128" s="1" t="s">
        <v>268</v>
      </c>
      <c r="C128" s="16"/>
    </row>
    <row r="129" spans="1:3" ht="48" x14ac:dyDescent="0.2">
      <c r="A129" s="17" t="s">
        <v>101</v>
      </c>
      <c r="B129" s="1" t="s">
        <v>268</v>
      </c>
      <c r="C129" s="16"/>
    </row>
    <row r="130" spans="1:3" ht="32" x14ac:dyDescent="0.2">
      <c r="A130" s="14" t="s">
        <v>102</v>
      </c>
      <c r="B130" s="1" t="s">
        <v>268</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268</v>
      </c>
      <c r="C137" s="16"/>
    </row>
    <row r="138" spans="1:3" ht="32" x14ac:dyDescent="0.2">
      <c r="A138" s="17" t="s">
        <v>106</v>
      </c>
      <c r="B138" s="1" t="s">
        <v>268</v>
      </c>
      <c r="C138" s="16"/>
    </row>
    <row r="139" spans="1:3" ht="48" x14ac:dyDescent="0.2">
      <c r="A139" s="17" t="s">
        <v>107</v>
      </c>
      <c r="B139" s="1" t="s">
        <v>268</v>
      </c>
      <c r="C139" s="16"/>
    </row>
    <row r="140" spans="1:3" ht="96" x14ac:dyDescent="0.2">
      <c r="A140" s="17" t="s">
        <v>108</v>
      </c>
      <c r="B140" s="1" t="s">
        <v>268</v>
      </c>
      <c r="C140" s="16"/>
    </row>
    <row r="141" spans="1:3" ht="96" x14ac:dyDescent="0.2">
      <c r="A141" s="17" t="s">
        <v>109</v>
      </c>
      <c r="B141" s="1" t="s">
        <v>268</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a4tPyXLnLuI8lsK1Yq8SxDXXHSRyrjr3galwL5NbEAuM1HL1eH9x25ZtgYVdY4gr/G+LehkRACg9htsAkq1vvg==" saltValue="5AN6XWuaFmuxcGtMgHObMQ=="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B00-000000000000}">
      <formula1>"y,n"</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X315"/>
  <sheetViews>
    <sheetView topLeftCell="A129" zoomScaleNormal="100" workbookViewId="0">
      <selection activeCell="B141" sqref="B141"/>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1</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0.94047619047619047</v>
      </c>
      <c r="L12" s="75" t="str">
        <f t="shared" ref="L12:L13" si="2">IF(K12&gt;69%,"Strong",IF(K12&gt;49%,"Moderate",IF(K12&gt;0,"Weak","No Fidelity")))</f>
        <v>Strong</v>
      </c>
    </row>
    <row r="13" spans="1:24" ht="32" x14ac:dyDescent="0.2">
      <c r="A13" s="10"/>
      <c r="B13" s="9"/>
      <c r="C13" s="9"/>
      <c r="F13" s="3">
        <v>1</v>
      </c>
      <c r="G13" s="4">
        <f>COUNTIF(B67:B79,"y")/COUNTA(B67:B79)</f>
        <v>0.61538461538461542</v>
      </c>
      <c r="H13" s="3">
        <f>IF(G13&gt;=75%,3,IF(G13&gt;=50%,2,IF(G13&gt;0,1,0)))</f>
        <v>2</v>
      </c>
      <c r="I13" s="3" t="str">
        <f t="shared" si="1"/>
        <v>Moderate</v>
      </c>
      <c r="J13" s="79" t="s">
        <v>152</v>
      </c>
      <c r="K13" s="82">
        <f>(H10+H40)/96</f>
        <v>0.94791666666666663</v>
      </c>
      <c r="L13" s="75" t="str">
        <f t="shared" si="2"/>
        <v>Strong</v>
      </c>
    </row>
    <row r="14" spans="1:24" ht="17" x14ac:dyDescent="0.2">
      <c r="A14" s="11" t="s">
        <v>13</v>
      </c>
      <c r="B14" s="12" t="s">
        <v>14</v>
      </c>
      <c r="C14" s="13"/>
      <c r="F14" s="3">
        <v>2</v>
      </c>
      <c r="G14" s="4">
        <f>COUNTIF(B87:B97,"y")/COUNTA(B87:B97)</f>
        <v>0.63636363636363635</v>
      </c>
      <c r="H14" s="3">
        <f>IF(G14&gt;=75%,3,IF(G14&gt;=50%,2,IF(G14&gt;0,1,0)))</f>
        <v>2</v>
      </c>
      <c r="I14" s="3" t="str">
        <f t="shared" si="1"/>
        <v>Moderate</v>
      </c>
    </row>
    <row r="15" spans="1:24" ht="16" x14ac:dyDescent="0.2">
      <c r="A15" s="14" t="s">
        <v>15</v>
      </c>
      <c r="B15" s="1" t="s">
        <v>143</v>
      </c>
      <c r="C15" s="16"/>
      <c r="F15" s="3">
        <v>3</v>
      </c>
      <c r="G15" s="4">
        <f>COUNTIF(B107:B118,"y")/COUNTA(B107:B118)</f>
        <v>0.66666666666666663</v>
      </c>
      <c r="H15" s="3">
        <f>IF(G15&gt;=75%,3,IF(G15&gt;=50%,2,IF(G15&gt;0,1,0)))</f>
        <v>2</v>
      </c>
      <c r="I15" s="3" t="str">
        <f t="shared" si="1"/>
        <v>Moderate</v>
      </c>
    </row>
    <row r="16" spans="1:24" ht="32" x14ac:dyDescent="0.2">
      <c r="A16" s="14" t="s">
        <v>16</v>
      </c>
      <c r="B16" s="1" t="s">
        <v>143</v>
      </c>
      <c r="C16" s="16"/>
      <c r="F16" s="3">
        <v>4</v>
      </c>
      <c r="G16" s="4">
        <f>COUNTIF(B125:B130,"y")/COUNTA(B125:B130)</f>
        <v>0.5</v>
      </c>
      <c r="H16" s="3">
        <f>IF(G16&gt;=75%,3,IF(G16&gt;=50%,2,IF(G16&gt;0,1,0)))</f>
        <v>2</v>
      </c>
      <c r="I16" s="3" t="str">
        <f t="shared" si="1"/>
        <v>Moderate</v>
      </c>
    </row>
    <row r="17" spans="1:9" ht="32" x14ac:dyDescent="0.2">
      <c r="A17" s="14" t="s">
        <v>17</v>
      </c>
      <c r="B17" s="1" t="s">
        <v>143</v>
      </c>
      <c r="C17" s="16"/>
      <c r="F17" s="5">
        <v>5</v>
      </c>
      <c r="G17" s="73">
        <f>COUNTIF(B137:B142,"y")/COUNTA(B137:B142)</f>
        <v>0.5</v>
      </c>
      <c r="H17" s="5">
        <f>IF(G17&gt;=75%,3,IF(G17&gt;=50%,2,IF(G17&gt;0,1,0)))</f>
        <v>2</v>
      </c>
      <c r="I17" s="5" t="str">
        <f t="shared" si="1"/>
        <v>Moderate</v>
      </c>
    </row>
    <row r="18" spans="1:9" ht="16" x14ac:dyDescent="0.2">
      <c r="A18" s="14" t="s">
        <v>18</v>
      </c>
      <c r="B18" s="1" t="s">
        <v>143</v>
      </c>
      <c r="C18" s="16"/>
      <c r="F18" s="83" t="s">
        <v>151</v>
      </c>
      <c r="G18" s="83" t="s">
        <v>4</v>
      </c>
      <c r="H18" s="84">
        <f>SUM(H13:H17)</f>
        <v>10</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79</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143</v>
      </c>
      <c r="C67" s="16"/>
    </row>
    <row r="68" spans="1:3" ht="48" x14ac:dyDescent="0.2">
      <c r="A68" s="22" t="s">
        <v>53</v>
      </c>
      <c r="B68" s="1" t="s">
        <v>268</v>
      </c>
      <c r="C68" s="16"/>
    </row>
    <row r="69" spans="1:3" ht="48" x14ac:dyDescent="0.2">
      <c r="A69" s="22" t="s">
        <v>54</v>
      </c>
      <c r="B69" s="1" t="s">
        <v>268</v>
      </c>
      <c r="C69" s="16"/>
    </row>
    <row r="70" spans="1:3" ht="32" x14ac:dyDescent="0.2">
      <c r="A70" s="22" t="s">
        <v>55</v>
      </c>
      <c r="B70" s="1" t="s">
        <v>268</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143</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143</v>
      </c>
      <c r="C88" s="16"/>
    </row>
    <row r="89" spans="1:3" ht="80" x14ac:dyDescent="0.2">
      <c r="A89" s="17" t="s">
        <v>70</v>
      </c>
      <c r="B89" s="1" t="s">
        <v>143</v>
      </c>
      <c r="C89" s="16"/>
    </row>
    <row r="90" spans="1:3" ht="64" x14ac:dyDescent="0.2">
      <c r="A90" s="14" t="s">
        <v>71</v>
      </c>
      <c r="B90" s="1" t="s">
        <v>143</v>
      </c>
      <c r="C90" s="16"/>
    </row>
    <row r="91" spans="1:3" ht="82" x14ac:dyDescent="0.2">
      <c r="A91" s="14" t="s">
        <v>72</v>
      </c>
      <c r="B91" s="1" t="s">
        <v>268</v>
      </c>
      <c r="C91" s="16"/>
    </row>
    <row r="92" spans="1:3" ht="64" x14ac:dyDescent="0.2">
      <c r="A92" s="17" t="s">
        <v>73</v>
      </c>
      <c r="B92" s="1" t="s">
        <v>268</v>
      </c>
      <c r="C92" s="16"/>
    </row>
    <row r="93" spans="1:3" ht="82" x14ac:dyDescent="0.2">
      <c r="A93" s="17" t="s">
        <v>74</v>
      </c>
      <c r="B93" s="1" t="s">
        <v>268</v>
      </c>
      <c r="C93" s="16"/>
    </row>
    <row r="94" spans="1:3" ht="64" x14ac:dyDescent="0.2">
      <c r="A94" s="17" t="s">
        <v>75</v>
      </c>
      <c r="B94" s="1" t="s">
        <v>268</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268</v>
      </c>
      <c r="C108" s="16"/>
    </row>
    <row r="109" spans="1:3" ht="32" x14ac:dyDescent="0.2">
      <c r="A109" s="14" t="s">
        <v>140</v>
      </c>
      <c r="B109" s="1" t="s">
        <v>268</v>
      </c>
      <c r="C109" s="16"/>
    </row>
    <row r="110" spans="1:3" ht="48" x14ac:dyDescent="0.2">
      <c r="A110" s="14" t="s">
        <v>86</v>
      </c>
      <c r="B110" s="1" t="s">
        <v>268</v>
      </c>
      <c r="C110" s="16"/>
    </row>
    <row r="111" spans="1:3" ht="64" x14ac:dyDescent="0.2">
      <c r="A111" s="14" t="s">
        <v>87</v>
      </c>
      <c r="B111" s="1" t="s">
        <v>268</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143</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268</v>
      </c>
      <c r="C125" s="16"/>
    </row>
    <row r="126" spans="1:3" ht="32" x14ac:dyDescent="0.2">
      <c r="A126" s="36" t="s">
        <v>98</v>
      </c>
      <c r="B126" s="1" t="s">
        <v>268</v>
      </c>
      <c r="C126" s="16"/>
    </row>
    <row r="127" spans="1:3" ht="64" x14ac:dyDescent="0.2">
      <c r="A127" s="14" t="s">
        <v>99</v>
      </c>
      <c r="B127" s="1" t="s">
        <v>268</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268</v>
      </c>
      <c r="C139" s="16"/>
    </row>
    <row r="140" spans="1:3" ht="96" x14ac:dyDescent="0.2">
      <c r="A140" s="17" t="s">
        <v>108</v>
      </c>
      <c r="B140" s="1" t="s">
        <v>268</v>
      </c>
      <c r="C140" s="16"/>
    </row>
    <row r="141" spans="1:3" ht="96" x14ac:dyDescent="0.2">
      <c r="A141" s="17" t="s">
        <v>109</v>
      </c>
      <c r="B141" s="1" t="s">
        <v>268</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84:C84"/>
    <mergeCell ref="A1:C1"/>
    <mergeCell ref="A2:C2"/>
    <mergeCell ref="A9:C9"/>
    <mergeCell ref="A10:C10"/>
    <mergeCell ref="A12:C12"/>
    <mergeCell ref="A30:C30"/>
    <mergeCell ref="A39:C39"/>
    <mergeCell ref="A48:C48"/>
    <mergeCell ref="A60:C60"/>
    <mergeCell ref="A62:C62"/>
    <mergeCell ref="A64:C64"/>
    <mergeCell ref="A169:C169"/>
    <mergeCell ref="A104:C104"/>
    <mergeCell ref="A122:C122"/>
    <mergeCell ref="A134:C134"/>
    <mergeCell ref="A144:C144"/>
    <mergeCell ref="A146:C146"/>
    <mergeCell ref="A159:C159"/>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C00-000000000000}">
      <formula1>"y,n"</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X315"/>
  <sheetViews>
    <sheetView topLeftCell="A134" zoomScaleNormal="100" workbookViewId="0">
      <selection activeCell="B149" sqref="B149"/>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1</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0.88095238095238093</v>
      </c>
      <c r="L12" s="75" t="str">
        <f t="shared" ref="L12:L13" si="2">IF(K12&gt;69%,"Strong",IF(K12&gt;49%,"Moderate",IF(K12&gt;0,"Weak","No Fidelity")))</f>
        <v>Strong</v>
      </c>
    </row>
    <row r="13" spans="1:24" ht="32" x14ac:dyDescent="0.2">
      <c r="A13" s="10"/>
      <c r="B13" s="9"/>
      <c r="C13" s="9"/>
      <c r="F13" s="3">
        <v>1</v>
      </c>
      <c r="G13" s="4">
        <f>COUNTIF(B67:B79,"y")/COUNTA(B67:B79)</f>
        <v>0.46153846153846156</v>
      </c>
      <c r="H13" s="3">
        <f>IF(G13&gt;=75%,3,IF(G13&gt;=50%,2,IF(G13&gt;0,1,0)))</f>
        <v>1</v>
      </c>
      <c r="I13" s="3" t="str">
        <f t="shared" si="1"/>
        <v>Weak</v>
      </c>
      <c r="J13" s="79" t="s">
        <v>152</v>
      </c>
      <c r="K13" s="82">
        <f>(H10+H40)/96</f>
        <v>0.89583333333333337</v>
      </c>
      <c r="L13" s="75" t="str">
        <f t="shared" si="2"/>
        <v>Strong</v>
      </c>
    </row>
    <row r="14" spans="1:24" ht="17" x14ac:dyDescent="0.2">
      <c r="A14" s="11" t="s">
        <v>13</v>
      </c>
      <c r="B14" s="12" t="s">
        <v>14</v>
      </c>
      <c r="C14" s="13"/>
      <c r="F14" s="3">
        <v>2</v>
      </c>
      <c r="G14" s="4">
        <f>COUNTIF(B87:B97,"y")/COUNTA(B87:B97)</f>
        <v>9.0909090909090912E-2</v>
      </c>
      <c r="H14" s="3">
        <f>IF(G14&gt;=75%,3,IF(G14&gt;=50%,2,IF(G14&gt;0,1,0)))</f>
        <v>1</v>
      </c>
      <c r="I14" s="3" t="str">
        <f t="shared" si="1"/>
        <v>Weak</v>
      </c>
    </row>
    <row r="15" spans="1:24" ht="16" x14ac:dyDescent="0.2">
      <c r="A15" s="14" t="s">
        <v>15</v>
      </c>
      <c r="B15" s="1" t="s">
        <v>143</v>
      </c>
      <c r="C15" s="16"/>
      <c r="F15" s="3">
        <v>3</v>
      </c>
      <c r="G15" s="4">
        <f>COUNTIF(B107:B118,"y")/COUNTA(B107:B118)</f>
        <v>0.16666666666666666</v>
      </c>
      <c r="H15" s="3">
        <f>IF(G15&gt;=75%,3,IF(G15&gt;=50%,2,IF(G15&gt;0,1,0)))</f>
        <v>1</v>
      </c>
      <c r="I15" s="3" t="str">
        <f t="shared" si="1"/>
        <v>Weak</v>
      </c>
    </row>
    <row r="16" spans="1:24" ht="32" x14ac:dyDescent="0.2">
      <c r="A16" s="14" t="s">
        <v>16</v>
      </c>
      <c r="B16" s="1" t="s">
        <v>143</v>
      </c>
      <c r="C16" s="16"/>
      <c r="F16" s="3">
        <v>4</v>
      </c>
      <c r="G16" s="4">
        <f>COUNTIF(B125:B130,"y")/COUNTA(B125:B130)</f>
        <v>0.33333333333333331</v>
      </c>
      <c r="H16" s="3">
        <f>IF(G16&gt;=75%,3,IF(G16&gt;=50%,2,IF(G16&gt;0,1,0)))</f>
        <v>1</v>
      </c>
      <c r="I16" s="3" t="str">
        <f t="shared" si="1"/>
        <v>Weak</v>
      </c>
    </row>
    <row r="17" spans="1:9" ht="32" x14ac:dyDescent="0.2">
      <c r="A17" s="14" t="s">
        <v>17</v>
      </c>
      <c r="B17" s="1" t="s">
        <v>143</v>
      </c>
      <c r="C17" s="16"/>
      <c r="F17" s="5">
        <v>5</v>
      </c>
      <c r="G17" s="73">
        <f>COUNTIF(B137:B142,"y")/COUNTA(B137:B142)</f>
        <v>0.33333333333333331</v>
      </c>
      <c r="H17" s="5">
        <f>IF(G17&gt;=75%,3,IF(G17&gt;=50%,2,IF(G17&gt;0,1,0)))</f>
        <v>1</v>
      </c>
      <c r="I17" s="5" t="str">
        <f t="shared" si="1"/>
        <v>Weak</v>
      </c>
    </row>
    <row r="18" spans="1:9" ht="16" x14ac:dyDescent="0.2">
      <c r="A18" s="14" t="s">
        <v>18</v>
      </c>
      <c r="B18" s="1" t="s">
        <v>143</v>
      </c>
      <c r="C18" s="16"/>
      <c r="F18" s="83" t="s">
        <v>151</v>
      </c>
      <c r="G18" s="83" t="s">
        <v>4</v>
      </c>
      <c r="H18" s="84">
        <f>SUM(H13:H17)</f>
        <v>5</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74</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143</v>
      </c>
      <c r="C67" s="16"/>
    </row>
    <row r="68" spans="1:3" ht="48" x14ac:dyDescent="0.2">
      <c r="A68" s="22" t="s">
        <v>53</v>
      </c>
      <c r="B68" s="1" t="s">
        <v>268</v>
      </c>
      <c r="C68" s="16"/>
    </row>
    <row r="69" spans="1:3" ht="48" x14ac:dyDescent="0.2">
      <c r="A69" s="22" t="s">
        <v>54</v>
      </c>
      <c r="B69" s="1" t="s">
        <v>268</v>
      </c>
      <c r="C69" s="16"/>
    </row>
    <row r="70" spans="1:3" ht="32" x14ac:dyDescent="0.2">
      <c r="A70" s="22" t="s">
        <v>55</v>
      </c>
      <c r="B70" s="1" t="s">
        <v>268</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268</v>
      </c>
      <c r="C73" s="16"/>
    </row>
    <row r="74" spans="1:3" ht="48" x14ac:dyDescent="0.2">
      <c r="A74" s="27" t="s">
        <v>59</v>
      </c>
      <c r="B74" s="1" t="s">
        <v>268</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268</v>
      </c>
      <c r="C87" s="16"/>
    </row>
    <row r="88" spans="1:3" ht="112" x14ac:dyDescent="0.2">
      <c r="A88" s="14" t="s">
        <v>69</v>
      </c>
      <c r="B88" s="1" t="s">
        <v>268</v>
      </c>
      <c r="C88" s="16"/>
    </row>
    <row r="89" spans="1:3" ht="80" x14ac:dyDescent="0.2">
      <c r="A89" s="17" t="s">
        <v>70</v>
      </c>
      <c r="B89" s="1" t="s">
        <v>268</v>
      </c>
      <c r="C89" s="16"/>
    </row>
    <row r="90" spans="1:3" ht="64" x14ac:dyDescent="0.2">
      <c r="A90" s="14" t="s">
        <v>71</v>
      </c>
      <c r="B90" s="1" t="s">
        <v>268</v>
      </c>
      <c r="C90" s="16"/>
    </row>
    <row r="91" spans="1:3" ht="82" x14ac:dyDescent="0.2">
      <c r="A91" s="14" t="s">
        <v>72</v>
      </c>
      <c r="B91" s="1" t="s">
        <v>268</v>
      </c>
      <c r="C91" s="16"/>
    </row>
    <row r="92" spans="1:3" ht="64" x14ac:dyDescent="0.2">
      <c r="A92" s="17" t="s">
        <v>73</v>
      </c>
      <c r="B92" s="1" t="s">
        <v>268</v>
      </c>
      <c r="C92" s="16"/>
    </row>
    <row r="93" spans="1:3" ht="82" x14ac:dyDescent="0.2">
      <c r="A93" s="17" t="s">
        <v>74</v>
      </c>
      <c r="B93" s="1" t="s">
        <v>268</v>
      </c>
      <c r="C93" s="16"/>
    </row>
    <row r="94" spans="1:3" ht="64" x14ac:dyDescent="0.2">
      <c r="A94" s="17" t="s">
        <v>75</v>
      </c>
      <c r="B94" s="1" t="s">
        <v>268</v>
      </c>
      <c r="C94" s="16"/>
    </row>
    <row r="95" spans="1:3" ht="48" x14ac:dyDescent="0.2">
      <c r="A95" s="14" t="s">
        <v>76</v>
      </c>
      <c r="B95" s="1" t="s">
        <v>268</v>
      </c>
      <c r="C95" s="16"/>
    </row>
    <row r="96" spans="1:3" ht="114" x14ac:dyDescent="0.2">
      <c r="A96" s="14" t="s">
        <v>77</v>
      </c>
      <c r="B96" s="1" t="s">
        <v>268</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268</v>
      </c>
      <c r="C107" s="16"/>
    </row>
    <row r="108" spans="1:3" ht="48" x14ac:dyDescent="0.2">
      <c r="A108" s="14" t="s">
        <v>85</v>
      </c>
      <c r="B108" s="1" t="s">
        <v>268</v>
      </c>
      <c r="C108" s="16"/>
    </row>
    <row r="109" spans="1:3" ht="32" x14ac:dyDescent="0.2">
      <c r="A109" s="14" t="s">
        <v>140</v>
      </c>
      <c r="B109" s="1" t="s">
        <v>268</v>
      </c>
      <c r="C109" s="16"/>
    </row>
    <row r="110" spans="1:3" ht="48" x14ac:dyDescent="0.2">
      <c r="A110" s="14" t="s">
        <v>86</v>
      </c>
      <c r="B110" s="1" t="s">
        <v>268</v>
      </c>
      <c r="C110" s="16"/>
    </row>
    <row r="111" spans="1:3" ht="64" x14ac:dyDescent="0.2">
      <c r="A111" s="14" t="s">
        <v>87</v>
      </c>
      <c r="B111" s="1" t="s">
        <v>268</v>
      </c>
      <c r="C111" s="16"/>
    </row>
    <row r="112" spans="1:3" ht="32" x14ac:dyDescent="0.2">
      <c r="A112" s="14" t="s">
        <v>88</v>
      </c>
      <c r="B112" s="1" t="s">
        <v>268</v>
      </c>
      <c r="C112" s="16"/>
    </row>
    <row r="113" spans="1:3" ht="48" x14ac:dyDescent="0.2">
      <c r="A113" s="14" t="s">
        <v>89</v>
      </c>
      <c r="B113" s="1" t="s">
        <v>268</v>
      </c>
      <c r="C113" s="16"/>
    </row>
    <row r="114" spans="1:3" ht="96" x14ac:dyDescent="0.2">
      <c r="A114" s="33" t="s">
        <v>90</v>
      </c>
      <c r="B114" s="1" t="s">
        <v>268</v>
      </c>
      <c r="C114" s="16"/>
    </row>
    <row r="115" spans="1:3" ht="48" x14ac:dyDescent="0.2">
      <c r="A115" s="33" t="s">
        <v>91</v>
      </c>
      <c r="B115" s="1" t="s">
        <v>268</v>
      </c>
      <c r="C115" s="16"/>
    </row>
    <row r="116" spans="1:3" ht="48" x14ac:dyDescent="0.2">
      <c r="A116" s="33" t="s">
        <v>92</v>
      </c>
      <c r="B116" s="1" t="s">
        <v>268</v>
      </c>
      <c r="C116" s="16"/>
    </row>
    <row r="117" spans="1:3" ht="64" x14ac:dyDescent="0.2">
      <c r="A117" s="27" t="s">
        <v>93</v>
      </c>
      <c r="B117" s="1" t="s">
        <v>143</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268</v>
      </c>
      <c r="C125" s="16"/>
    </row>
    <row r="126" spans="1:3" ht="32" x14ac:dyDescent="0.2">
      <c r="A126" s="36" t="s">
        <v>98</v>
      </c>
      <c r="B126" s="1" t="s">
        <v>268</v>
      </c>
      <c r="C126" s="16"/>
    </row>
    <row r="127" spans="1:3" ht="64" x14ac:dyDescent="0.2">
      <c r="A127" s="14" t="s">
        <v>99</v>
      </c>
      <c r="B127" s="1" t="s">
        <v>268</v>
      </c>
      <c r="C127" s="16"/>
    </row>
    <row r="128" spans="1:3" ht="32" x14ac:dyDescent="0.2">
      <c r="A128" s="14" t="s">
        <v>100</v>
      </c>
      <c r="B128" s="1" t="s">
        <v>268</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268</v>
      </c>
      <c r="C137" s="16"/>
    </row>
    <row r="138" spans="1:3" ht="32" x14ac:dyDescent="0.2">
      <c r="A138" s="17" t="s">
        <v>106</v>
      </c>
      <c r="B138" s="1" t="s">
        <v>268</v>
      </c>
      <c r="C138" s="16"/>
    </row>
    <row r="139" spans="1:3" ht="48" x14ac:dyDescent="0.2">
      <c r="A139" s="17" t="s">
        <v>107</v>
      </c>
      <c r="B139" s="1" t="s">
        <v>268</v>
      </c>
      <c r="C139" s="16"/>
    </row>
    <row r="140" spans="1:3" ht="96" x14ac:dyDescent="0.2">
      <c r="A140" s="17" t="s">
        <v>108</v>
      </c>
      <c r="B140" s="1" t="s">
        <v>143</v>
      </c>
      <c r="C140" s="16"/>
    </row>
    <row r="141" spans="1:3" ht="96" x14ac:dyDescent="0.2">
      <c r="A141" s="17" t="s">
        <v>109</v>
      </c>
      <c r="B141" s="1" t="s">
        <v>268</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ZHMbCOVB6AnLpd7WiefWWR3a/ZcXdjY38y0EfoMdSfAU5TQqQ0Q76myDrzD7spZmyHUSxdrgYu9MC67Knd5etQ==" saltValue="6mI2sjrZTPfxuvk9jGYgJw=="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D00-000000000000}">
      <formula1>"y,n"</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X315"/>
  <sheetViews>
    <sheetView topLeftCell="A8" zoomScaleNormal="100" workbookViewId="0">
      <selection activeCell="B130" sqref="B130"/>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1</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0.9285714285714286</v>
      </c>
      <c r="L12" s="75" t="str">
        <f t="shared" ref="L12:L13" si="2">IF(K12&gt;69%,"Strong",IF(K12&gt;49%,"Moderate",IF(K12&gt;0,"Weak","No Fidelity")))</f>
        <v>Strong</v>
      </c>
    </row>
    <row r="13" spans="1:24" ht="32" x14ac:dyDescent="0.2">
      <c r="A13" s="10"/>
      <c r="B13" s="9"/>
      <c r="C13" s="9"/>
      <c r="F13" s="3">
        <v>1</v>
      </c>
      <c r="G13" s="4">
        <f>COUNTIF(B67:B79,"y")/COUNTA(B67:B79)</f>
        <v>0</v>
      </c>
      <c r="H13" s="3">
        <f>IF(G13&gt;=75%,3,IF(G13&gt;=50%,2,IF(G13&gt;0,1,0)))</f>
        <v>0</v>
      </c>
      <c r="I13" s="3" t="str">
        <f t="shared" si="1"/>
        <v>None</v>
      </c>
      <c r="J13" s="79" t="s">
        <v>152</v>
      </c>
      <c r="K13" s="82">
        <f>(H10+H40)/96</f>
        <v>0.9375</v>
      </c>
      <c r="L13" s="75" t="str">
        <f t="shared" si="2"/>
        <v>Strong</v>
      </c>
    </row>
    <row r="14" spans="1:24" ht="17" x14ac:dyDescent="0.2">
      <c r="A14" s="11" t="s">
        <v>13</v>
      </c>
      <c r="B14" s="12" t="s">
        <v>14</v>
      </c>
      <c r="C14" s="13"/>
      <c r="F14" s="3">
        <v>2</v>
      </c>
      <c r="G14" s="4">
        <f>COUNTIF(B87:B97,"y")/COUNTA(B87:B97)</f>
        <v>0.54545454545454541</v>
      </c>
      <c r="H14" s="3">
        <f>IF(G14&gt;=75%,3,IF(G14&gt;=50%,2,IF(G14&gt;0,1,0)))</f>
        <v>2</v>
      </c>
      <c r="I14" s="3" t="str">
        <f t="shared" si="1"/>
        <v>Moderate</v>
      </c>
    </row>
    <row r="15" spans="1:24" ht="16" x14ac:dyDescent="0.2">
      <c r="A15" s="14" t="s">
        <v>15</v>
      </c>
      <c r="B15" s="1" t="s">
        <v>143</v>
      </c>
      <c r="C15" s="16"/>
      <c r="F15" s="3">
        <v>3</v>
      </c>
      <c r="G15" s="4">
        <f>COUNTIF(B107:B118,"y")/COUNTA(B107:B118)</f>
        <v>0.5</v>
      </c>
      <c r="H15" s="3">
        <f>IF(G15&gt;=75%,3,IF(G15&gt;=50%,2,IF(G15&gt;0,1,0)))</f>
        <v>2</v>
      </c>
      <c r="I15" s="3" t="str">
        <f t="shared" si="1"/>
        <v>Moderate</v>
      </c>
    </row>
    <row r="16" spans="1:24" ht="32" x14ac:dyDescent="0.2">
      <c r="A16" s="14" t="s">
        <v>16</v>
      </c>
      <c r="B16" s="1" t="s">
        <v>143</v>
      </c>
      <c r="C16" s="16"/>
      <c r="F16" s="3">
        <v>4</v>
      </c>
      <c r="G16" s="4">
        <f>COUNTIF(B125:B130,"y")/COUNTA(B125:B130)</f>
        <v>0.5</v>
      </c>
      <c r="H16" s="3">
        <f>IF(G16&gt;=75%,3,IF(G16&gt;=50%,2,IF(G16&gt;0,1,0)))</f>
        <v>2</v>
      </c>
      <c r="I16" s="3" t="str">
        <f t="shared" si="1"/>
        <v>Moderate</v>
      </c>
    </row>
    <row r="17" spans="1:9" ht="32" x14ac:dyDescent="0.2">
      <c r="A17" s="14" t="s">
        <v>17</v>
      </c>
      <c r="B17" s="1" t="s">
        <v>143</v>
      </c>
      <c r="C17" s="16"/>
      <c r="F17" s="5">
        <v>5</v>
      </c>
      <c r="G17" s="73">
        <f>COUNTIF(B137:B142,"y")/COUNTA(B137:B142)</f>
        <v>1</v>
      </c>
      <c r="H17" s="5">
        <f>IF(G17&gt;=75%,3,IF(G17&gt;=50%,2,IF(G17&gt;0,1,0)))</f>
        <v>3</v>
      </c>
      <c r="I17" s="5" t="str">
        <f t="shared" si="1"/>
        <v>Strong</v>
      </c>
    </row>
    <row r="18" spans="1:9" ht="16" x14ac:dyDescent="0.2">
      <c r="A18" s="14" t="s">
        <v>18</v>
      </c>
      <c r="B18" s="1" t="s">
        <v>143</v>
      </c>
      <c r="C18" s="16"/>
      <c r="F18" s="83" t="s">
        <v>151</v>
      </c>
      <c r="G18" s="83" t="s">
        <v>4</v>
      </c>
      <c r="H18" s="84">
        <f>SUM(H13:H17)</f>
        <v>9</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78</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268</v>
      </c>
      <c r="C68" s="16"/>
    </row>
    <row r="69" spans="1:3" ht="48" x14ac:dyDescent="0.2">
      <c r="A69" s="22" t="s">
        <v>54</v>
      </c>
      <c r="B69" s="1" t="s">
        <v>268</v>
      </c>
      <c r="C69" s="16"/>
    </row>
    <row r="70" spans="1:3" ht="32" x14ac:dyDescent="0.2">
      <c r="A70" s="22" t="s">
        <v>55</v>
      </c>
      <c r="B70" s="1" t="s">
        <v>268</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268</v>
      </c>
      <c r="C73" s="16"/>
    </row>
    <row r="74" spans="1:3" ht="48" x14ac:dyDescent="0.2">
      <c r="A74" s="27" t="s">
        <v>59</v>
      </c>
      <c r="B74" s="1" t="s">
        <v>268</v>
      </c>
      <c r="C74" s="16"/>
    </row>
    <row r="75" spans="1:3" ht="82" x14ac:dyDescent="0.2">
      <c r="A75" s="27" t="s">
        <v>60</v>
      </c>
      <c r="B75" s="1" t="s">
        <v>268</v>
      </c>
      <c r="C75" s="16"/>
    </row>
    <row r="76" spans="1:3" ht="64" x14ac:dyDescent="0.2">
      <c r="A76" s="27" t="s">
        <v>61</v>
      </c>
      <c r="B76" s="1" t="s">
        <v>268</v>
      </c>
      <c r="C76" s="16"/>
    </row>
    <row r="77" spans="1:3" ht="48" x14ac:dyDescent="0.2">
      <c r="A77" s="17" t="s">
        <v>62</v>
      </c>
      <c r="B77" s="1" t="s">
        <v>268</v>
      </c>
      <c r="C77" s="16"/>
    </row>
    <row r="78" spans="1:3" ht="48" x14ac:dyDescent="0.2">
      <c r="A78" s="17" t="s">
        <v>63</v>
      </c>
      <c r="B78" s="1" t="s">
        <v>268</v>
      </c>
      <c r="C78" s="16"/>
    </row>
    <row r="79" spans="1:3" ht="64" x14ac:dyDescent="0.2">
      <c r="A79" s="17" t="s">
        <v>64</v>
      </c>
      <c r="B79" s="1" t="s">
        <v>268</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268</v>
      </c>
      <c r="C87" s="16"/>
    </row>
    <row r="88" spans="1:3" ht="112" x14ac:dyDescent="0.2">
      <c r="A88" s="14" t="s">
        <v>69</v>
      </c>
      <c r="B88" s="1" t="s">
        <v>143</v>
      </c>
      <c r="C88" s="16"/>
    </row>
    <row r="89" spans="1:3" ht="80" x14ac:dyDescent="0.2">
      <c r="A89" s="17" t="s">
        <v>70</v>
      </c>
      <c r="B89" s="1" t="s">
        <v>143</v>
      </c>
      <c r="C89" s="16"/>
    </row>
    <row r="90" spans="1:3" ht="64" x14ac:dyDescent="0.2">
      <c r="A90" s="14" t="s">
        <v>71</v>
      </c>
      <c r="B90" s="1" t="s">
        <v>268</v>
      </c>
      <c r="C90" s="16"/>
    </row>
    <row r="91" spans="1:3" ht="82" x14ac:dyDescent="0.2">
      <c r="A91" s="14" t="s">
        <v>72</v>
      </c>
      <c r="B91" s="1" t="s">
        <v>268</v>
      </c>
      <c r="C91" s="16"/>
    </row>
    <row r="92" spans="1:3" ht="64" x14ac:dyDescent="0.2">
      <c r="A92" s="17" t="s">
        <v>73</v>
      </c>
      <c r="B92" s="1" t="s">
        <v>268</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268</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268</v>
      </c>
      <c r="C107" s="16"/>
    </row>
    <row r="108" spans="1:3" ht="48" x14ac:dyDescent="0.2">
      <c r="A108" s="14" t="s">
        <v>85</v>
      </c>
      <c r="B108" s="1" t="s">
        <v>268</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268</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268</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268</v>
      </c>
      <c r="C117" s="16"/>
    </row>
    <row r="118" spans="1:3" ht="80" x14ac:dyDescent="0.2">
      <c r="A118" s="27" t="s">
        <v>94</v>
      </c>
      <c r="B118" s="1" t="s">
        <v>268</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268</v>
      </c>
      <c r="C126" s="16"/>
    </row>
    <row r="127" spans="1:3" ht="64" x14ac:dyDescent="0.2">
      <c r="A127" s="14" t="s">
        <v>99</v>
      </c>
      <c r="B127" s="1" t="s">
        <v>143</v>
      </c>
      <c r="C127" s="16"/>
    </row>
    <row r="128" spans="1:3" ht="32" x14ac:dyDescent="0.2">
      <c r="A128" s="14" t="s">
        <v>100</v>
      </c>
      <c r="B128" s="1" t="s">
        <v>268</v>
      </c>
      <c r="C128" s="16"/>
    </row>
    <row r="129" spans="1:3" ht="48" x14ac:dyDescent="0.2">
      <c r="A129" s="17" t="s">
        <v>101</v>
      </c>
      <c r="B129" s="1" t="s">
        <v>143</v>
      </c>
      <c r="C129" s="16"/>
    </row>
    <row r="130" spans="1:3" ht="32" x14ac:dyDescent="0.2">
      <c r="A130" s="14" t="s">
        <v>102</v>
      </c>
      <c r="B130" s="1" t="s">
        <v>268</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143</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7qjpUmOSfqq2z3zoe81nO2Tzhd7lgTXhHs+9YFyph5oIQIXY2qFyWU4Nm6Kd1Tj+1xfBIym1dUIY9hW4I5DxQw==" saltValue="cL5GAPboAkipov8sgut4/Q=="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84:C84"/>
    <mergeCell ref="A1:C1"/>
    <mergeCell ref="A2:C2"/>
    <mergeCell ref="A9:C9"/>
    <mergeCell ref="A10:C10"/>
    <mergeCell ref="A12:C12"/>
    <mergeCell ref="A30:C30"/>
    <mergeCell ref="A39:C39"/>
    <mergeCell ref="A48:C48"/>
    <mergeCell ref="A60:C60"/>
    <mergeCell ref="A62:C62"/>
    <mergeCell ref="A64:C64"/>
    <mergeCell ref="A169:C169"/>
    <mergeCell ref="A104:C104"/>
    <mergeCell ref="A122:C122"/>
    <mergeCell ref="A134:C134"/>
    <mergeCell ref="A144:C144"/>
    <mergeCell ref="A146:C146"/>
    <mergeCell ref="A159:C159"/>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E00-000000000000}">
      <formula1>"y,n"</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X315"/>
  <sheetViews>
    <sheetView zoomScaleNormal="100" workbookViewId="0">
      <selection activeCell="B142" sqref="B142"/>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3"/>
      <c r="B3" s="63"/>
      <c r="C3" s="63"/>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1</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0.95238095238095233</v>
      </c>
      <c r="L12" s="75" t="str">
        <f t="shared" ref="L12:L13" si="2">IF(K12&gt;69%,"Strong",IF(K12&gt;49%,"Moderate",IF(K12&gt;0,"Weak","No Fidelity")))</f>
        <v>Strong</v>
      </c>
    </row>
    <row r="13" spans="1:24" ht="32" x14ac:dyDescent="0.2">
      <c r="A13" s="10"/>
      <c r="B13" s="9"/>
      <c r="C13" s="9"/>
      <c r="F13" s="3">
        <v>1</v>
      </c>
      <c r="G13" s="4">
        <f>COUNTIF(B67:B79,"y")/COUNTA(B67:B79)</f>
        <v>0.53846153846153844</v>
      </c>
      <c r="H13" s="3">
        <f>IF(G13&gt;=75%,3,IF(G13&gt;=50%,2,IF(G13&gt;0,1,0)))</f>
        <v>2</v>
      </c>
      <c r="I13" s="3" t="str">
        <f t="shared" si="1"/>
        <v>Moderate</v>
      </c>
      <c r="J13" s="79" t="s">
        <v>152</v>
      </c>
      <c r="K13" s="82">
        <f>(H10+H40)/96</f>
        <v>0.95833333333333337</v>
      </c>
      <c r="L13" s="75" t="str">
        <f t="shared" si="2"/>
        <v>Strong</v>
      </c>
    </row>
    <row r="14" spans="1:24" ht="17" x14ac:dyDescent="0.2">
      <c r="A14" s="11" t="s">
        <v>13</v>
      </c>
      <c r="B14" s="12" t="s">
        <v>14</v>
      </c>
      <c r="C14" s="13"/>
      <c r="F14" s="3">
        <v>2</v>
      </c>
      <c r="G14" s="4">
        <f>COUNTIF(B87:B97,"y")/COUNTA(B87:B97)</f>
        <v>0.54545454545454541</v>
      </c>
      <c r="H14" s="3">
        <f>IF(G14&gt;=75%,3,IF(G14&gt;=50%,2,IF(G14&gt;0,1,0)))</f>
        <v>2</v>
      </c>
      <c r="I14" s="3" t="str">
        <f t="shared" si="1"/>
        <v>Moderate</v>
      </c>
    </row>
    <row r="15" spans="1:24" ht="16" x14ac:dyDescent="0.2">
      <c r="A15" s="14" t="s">
        <v>15</v>
      </c>
      <c r="B15" s="1" t="s">
        <v>143</v>
      </c>
      <c r="C15" s="16"/>
      <c r="F15" s="3">
        <v>3</v>
      </c>
      <c r="G15" s="4">
        <f>COUNTIF(B107:B118,"y")/COUNTA(B107:B118)</f>
        <v>0.75</v>
      </c>
      <c r="H15" s="3">
        <f>IF(G15&gt;=75%,3,IF(G15&gt;=50%,2,IF(G15&gt;0,1,0)))</f>
        <v>3</v>
      </c>
      <c r="I15" s="3" t="str">
        <f t="shared" si="1"/>
        <v>Strong</v>
      </c>
    </row>
    <row r="16" spans="1:24" ht="32" x14ac:dyDescent="0.2">
      <c r="A16" s="14" t="s">
        <v>16</v>
      </c>
      <c r="B16" s="1" t="s">
        <v>143</v>
      </c>
      <c r="C16" s="16"/>
      <c r="F16" s="3">
        <v>4</v>
      </c>
      <c r="G16" s="4">
        <f>COUNTIF(B125:B130,"y")/COUNTA(B125:B130)</f>
        <v>0.5</v>
      </c>
      <c r="H16" s="3">
        <f>IF(G16&gt;=75%,3,IF(G16&gt;=50%,2,IF(G16&gt;0,1,0)))</f>
        <v>2</v>
      </c>
      <c r="I16" s="3" t="str">
        <f t="shared" si="1"/>
        <v>Moderate</v>
      </c>
    </row>
    <row r="17" spans="1:9" ht="32" x14ac:dyDescent="0.2">
      <c r="A17" s="14" t="s">
        <v>17</v>
      </c>
      <c r="B17" s="1" t="s">
        <v>143</v>
      </c>
      <c r="C17" s="16"/>
      <c r="F17" s="5">
        <v>5</v>
      </c>
      <c r="G17" s="73">
        <f>COUNTIF(B137:B142,"y")/COUNTA(B137:B142)</f>
        <v>0.66666666666666663</v>
      </c>
      <c r="H17" s="5">
        <f>IF(G17&gt;=75%,3,IF(G17&gt;=50%,2,IF(G17&gt;0,1,0)))</f>
        <v>2</v>
      </c>
      <c r="I17" s="5" t="str">
        <f t="shared" si="1"/>
        <v>Moderate</v>
      </c>
    </row>
    <row r="18" spans="1:9" ht="16" x14ac:dyDescent="0.2">
      <c r="A18" s="14" t="s">
        <v>18</v>
      </c>
      <c r="B18" s="1" t="s">
        <v>143</v>
      </c>
      <c r="C18" s="16"/>
      <c r="F18" s="83" t="s">
        <v>151</v>
      </c>
      <c r="G18" s="83" t="s">
        <v>4</v>
      </c>
      <c r="H18" s="84">
        <f>SUM(H13:H17)</f>
        <v>11</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80</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143</v>
      </c>
      <c r="C67" s="16"/>
    </row>
    <row r="68" spans="1:3" ht="48" x14ac:dyDescent="0.2">
      <c r="A68" s="22" t="s">
        <v>53</v>
      </c>
      <c r="B68" s="1" t="s">
        <v>268</v>
      </c>
      <c r="C68" s="16"/>
    </row>
    <row r="69" spans="1:3" ht="48" x14ac:dyDescent="0.2">
      <c r="A69" s="22" t="s">
        <v>54</v>
      </c>
      <c r="B69" s="1" t="s">
        <v>268</v>
      </c>
      <c r="C69" s="16"/>
    </row>
    <row r="70" spans="1:3" ht="32" x14ac:dyDescent="0.2">
      <c r="A70" s="22" t="s">
        <v>55</v>
      </c>
      <c r="B70" s="1" t="s">
        <v>268</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143</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268</v>
      </c>
      <c r="C77" s="16"/>
    </row>
    <row r="78" spans="1:3" ht="48" x14ac:dyDescent="0.2">
      <c r="A78" s="17" t="s">
        <v>63</v>
      </c>
      <c r="B78" s="1" t="s">
        <v>143</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268</v>
      </c>
      <c r="C87" s="16"/>
    </row>
    <row r="88" spans="1:3" ht="112" x14ac:dyDescent="0.2">
      <c r="A88" s="14" t="s">
        <v>69</v>
      </c>
      <c r="B88" s="1" t="s">
        <v>268</v>
      </c>
      <c r="C88" s="16"/>
    </row>
    <row r="89" spans="1:3" ht="80" x14ac:dyDescent="0.2">
      <c r="A89" s="17" t="s">
        <v>70</v>
      </c>
      <c r="B89" s="1" t="s">
        <v>268</v>
      </c>
      <c r="C89" s="16"/>
    </row>
    <row r="90" spans="1:3" ht="64" x14ac:dyDescent="0.2">
      <c r="A90" s="14" t="s">
        <v>71</v>
      </c>
      <c r="B90" s="1" t="s">
        <v>143</v>
      </c>
      <c r="C90" s="16"/>
    </row>
    <row r="91" spans="1:3" ht="82" x14ac:dyDescent="0.2">
      <c r="A91" s="14" t="s">
        <v>72</v>
      </c>
      <c r="B91" s="1" t="s">
        <v>268</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268</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143</v>
      </c>
      <c r="C108" s="16"/>
    </row>
    <row r="109" spans="1:3" ht="32" x14ac:dyDescent="0.2">
      <c r="A109" s="14" t="s">
        <v>140</v>
      </c>
      <c r="B109" s="1" t="s">
        <v>268</v>
      </c>
      <c r="C109" s="16"/>
    </row>
    <row r="110" spans="1:3" ht="48" x14ac:dyDescent="0.2">
      <c r="A110" s="14" t="s">
        <v>86</v>
      </c>
      <c r="B110" s="1" t="s">
        <v>143</v>
      </c>
      <c r="C110" s="16"/>
    </row>
    <row r="111" spans="1:3" ht="64" x14ac:dyDescent="0.2">
      <c r="A111" s="14" t="s">
        <v>87</v>
      </c>
      <c r="B111" s="1" t="s">
        <v>143</v>
      </c>
      <c r="C111" s="16"/>
    </row>
    <row r="112" spans="1:3" ht="32" x14ac:dyDescent="0.2">
      <c r="A112" s="14" t="s">
        <v>88</v>
      </c>
      <c r="B112" s="1" t="s">
        <v>143</v>
      </c>
      <c r="C112" s="16"/>
    </row>
    <row r="113" spans="1:3" ht="48" x14ac:dyDescent="0.2">
      <c r="A113" s="14" t="s">
        <v>89</v>
      </c>
      <c r="B113" s="1" t="s">
        <v>268</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268</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268</v>
      </c>
      <c r="C127" s="16"/>
    </row>
    <row r="128" spans="1:3" ht="32" x14ac:dyDescent="0.2">
      <c r="A128" s="14" t="s">
        <v>100</v>
      </c>
      <c r="B128" s="1" t="s">
        <v>268</v>
      </c>
      <c r="C128" s="16"/>
    </row>
    <row r="129" spans="1:3" ht="48" x14ac:dyDescent="0.2">
      <c r="A129" s="17" t="s">
        <v>101</v>
      </c>
      <c r="B129" s="1" t="s">
        <v>268</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268</v>
      </c>
      <c r="C137" s="16"/>
    </row>
    <row r="138" spans="1:3" ht="32" x14ac:dyDescent="0.2">
      <c r="A138" s="17" t="s">
        <v>106</v>
      </c>
      <c r="B138" s="1" t="s">
        <v>268</v>
      </c>
      <c r="C138" s="16"/>
    </row>
    <row r="139" spans="1:3" ht="48" x14ac:dyDescent="0.2">
      <c r="A139" s="17" t="s">
        <v>107</v>
      </c>
      <c r="B139" s="1" t="s">
        <v>143</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z+UWb7C60bPN7ov2AHRrUWESOYdiEMp/1nCP1Ly5CutV5DnSe/hmEqC99v6WRd66TsjB3L93EoHkIL6sE+KAgA==" saltValue="FDwaHC4o50GgQYxJKc8PYQ=="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84:C84"/>
    <mergeCell ref="A1:C1"/>
    <mergeCell ref="A2:C2"/>
    <mergeCell ref="A9:C9"/>
    <mergeCell ref="A10:C10"/>
    <mergeCell ref="A12:C12"/>
    <mergeCell ref="A30:C30"/>
    <mergeCell ref="A39:C39"/>
    <mergeCell ref="A48:C48"/>
    <mergeCell ref="A60:C60"/>
    <mergeCell ref="A62:C62"/>
    <mergeCell ref="A64:C64"/>
    <mergeCell ref="A169:C169"/>
    <mergeCell ref="A104:C104"/>
    <mergeCell ref="A122:C122"/>
    <mergeCell ref="A134:C134"/>
    <mergeCell ref="A144:C144"/>
    <mergeCell ref="A146:C146"/>
    <mergeCell ref="A159:C159"/>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F00-000000000000}">
      <formula1>"y,n"</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dimension ref="A1:X315"/>
  <sheetViews>
    <sheetView zoomScaleNormal="100" workbookViewId="0">
      <selection activeCell="B140" sqref="B140"/>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1</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0.9285714285714286</v>
      </c>
      <c r="L12" s="75" t="str">
        <f t="shared" ref="L12:L13" si="2">IF(K12&gt;69%,"Strong",IF(K12&gt;49%,"Moderate",IF(K12&gt;0,"Weak","No Fidelity")))</f>
        <v>Strong</v>
      </c>
    </row>
    <row r="13" spans="1:24" ht="32" x14ac:dyDescent="0.2">
      <c r="A13" s="10"/>
      <c r="B13" s="9"/>
      <c r="C13" s="9"/>
      <c r="F13" s="3">
        <v>1</v>
      </c>
      <c r="G13" s="4">
        <f>COUNTIF(B67:B79,"y")/COUNTA(B67:B79)</f>
        <v>0.46153846153846156</v>
      </c>
      <c r="H13" s="3">
        <f>IF(G13&gt;=75%,3,IF(G13&gt;=50%,2,IF(G13&gt;0,1,0)))</f>
        <v>1</v>
      </c>
      <c r="I13" s="3" t="str">
        <f t="shared" si="1"/>
        <v>Weak</v>
      </c>
      <c r="J13" s="79" t="s">
        <v>152</v>
      </c>
      <c r="K13" s="82">
        <f>(H10+H40)/96</f>
        <v>0.9375</v>
      </c>
      <c r="L13" s="75" t="str">
        <f t="shared" si="2"/>
        <v>Strong</v>
      </c>
    </row>
    <row r="14" spans="1:24" ht="17" x14ac:dyDescent="0.2">
      <c r="A14" s="11" t="s">
        <v>13</v>
      </c>
      <c r="B14" s="12" t="s">
        <v>14</v>
      </c>
      <c r="C14" s="13"/>
      <c r="F14" s="3">
        <v>2</v>
      </c>
      <c r="G14" s="4">
        <f>COUNTIF(B87:B97,"y")/COUNTA(B87:B97)</f>
        <v>0.54545454545454541</v>
      </c>
      <c r="H14" s="3">
        <f>IF(G14&gt;=75%,3,IF(G14&gt;=50%,2,IF(G14&gt;0,1,0)))</f>
        <v>2</v>
      </c>
      <c r="I14" s="3" t="str">
        <f t="shared" si="1"/>
        <v>Moderate</v>
      </c>
    </row>
    <row r="15" spans="1:24" ht="16" x14ac:dyDescent="0.2">
      <c r="A15" s="14" t="s">
        <v>15</v>
      </c>
      <c r="B15" s="1" t="s">
        <v>143</v>
      </c>
      <c r="C15" s="16"/>
      <c r="F15" s="3">
        <v>3</v>
      </c>
      <c r="G15" s="4">
        <f>COUNTIF(B107:B118,"y")/COUNTA(B107:B118)</f>
        <v>0.5</v>
      </c>
      <c r="H15" s="3">
        <f>IF(G15&gt;=75%,3,IF(G15&gt;=50%,2,IF(G15&gt;0,1,0)))</f>
        <v>2</v>
      </c>
      <c r="I15" s="3" t="str">
        <f t="shared" si="1"/>
        <v>Moderate</v>
      </c>
    </row>
    <row r="16" spans="1:24" ht="32" x14ac:dyDescent="0.2">
      <c r="A16" s="14" t="s">
        <v>16</v>
      </c>
      <c r="B16" s="1" t="s">
        <v>143</v>
      </c>
      <c r="C16" s="16"/>
      <c r="F16" s="3">
        <v>4</v>
      </c>
      <c r="G16" s="4">
        <f>COUNTIF(B125:B130,"y")/COUNTA(B125:B130)</f>
        <v>0.5</v>
      </c>
      <c r="H16" s="3">
        <f>IF(G16&gt;=75%,3,IF(G16&gt;=50%,2,IF(G16&gt;0,1,0)))</f>
        <v>2</v>
      </c>
      <c r="I16" s="3" t="str">
        <f t="shared" si="1"/>
        <v>Moderate</v>
      </c>
    </row>
    <row r="17" spans="1:9" ht="32" x14ac:dyDescent="0.2">
      <c r="A17" s="14" t="s">
        <v>17</v>
      </c>
      <c r="B17" s="1" t="s">
        <v>143</v>
      </c>
      <c r="C17" s="16"/>
      <c r="F17" s="5">
        <v>5</v>
      </c>
      <c r="G17" s="73">
        <f>COUNTIF(B137:B142,"y")/COUNTA(B137:B142)</f>
        <v>0.66666666666666663</v>
      </c>
      <c r="H17" s="5">
        <f>IF(G17&gt;=75%,3,IF(G17&gt;=50%,2,IF(G17&gt;0,1,0)))</f>
        <v>2</v>
      </c>
      <c r="I17" s="5" t="str">
        <f t="shared" si="1"/>
        <v>Moderate</v>
      </c>
    </row>
    <row r="18" spans="1:9" ht="16" x14ac:dyDescent="0.2">
      <c r="A18" s="14" t="s">
        <v>18</v>
      </c>
      <c r="B18" s="1" t="s">
        <v>143</v>
      </c>
      <c r="C18" s="16"/>
      <c r="F18" s="83" t="s">
        <v>151</v>
      </c>
      <c r="G18" s="83" t="s">
        <v>4</v>
      </c>
      <c r="H18" s="84">
        <f>SUM(H13:H17)</f>
        <v>9</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78</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268</v>
      </c>
      <c r="C68" s="16"/>
    </row>
    <row r="69" spans="1:3" ht="48" x14ac:dyDescent="0.2">
      <c r="A69" s="22" t="s">
        <v>54</v>
      </c>
      <c r="B69" s="1" t="s">
        <v>268</v>
      </c>
      <c r="C69" s="16"/>
    </row>
    <row r="70" spans="1:3" ht="32" x14ac:dyDescent="0.2">
      <c r="A70" s="22" t="s">
        <v>55</v>
      </c>
      <c r="B70" s="1" t="s">
        <v>143</v>
      </c>
      <c r="C70" s="16"/>
    </row>
    <row r="71" spans="1:3" ht="32" x14ac:dyDescent="0.2">
      <c r="A71" s="22" t="s">
        <v>56</v>
      </c>
      <c r="B71" s="1" t="s">
        <v>143</v>
      </c>
      <c r="C71" s="16"/>
    </row>
    <row r="72" spans="1:3" ht="112" x14ac:dyDescent="0.2">
      <c r="A72" s="27" t="s">
        <v>57</v>
      </c>
      <c r="B72" s="1" t="s">
        <v>143</v>
      </c>
      <c r="C72" s="16"/>
    </row>
    <row r="73" spans="1:3" ht="48" x14ac:dyDescent="0.2">
      <c r="A73" s="27" t="s">
        <v>58</v>
      </c>
      <c r="B73" s="1" t="s">
        <v>143</v>
      </c>
      <c r="C73" s="16"/>
    </row>
    <row r="74" spans="1:3" ht="48" x14ac:dyDescent="0.2">
      <c r="A74" s="27" t="s">
        <v>59</v>
      </c>
      <c r="B74" s="1" t="s">
        <v>268</v>
      </c>
      <c r="C74" s="16"/>
    </row>
    <row r="75" spans="1:3" ht="82" x14ac:dyDescent="0.2">
      <c r="A75" s="27" t="s">
        <v>60</v>
      </c>
      <c r="B75" s="1" t="s">
        <v>268</v>
      </c>
      <c r="C75" s="16"/>
    </row>
    <row r="76" spans="1:3" ht="64" x14ac:dyDescent="0.2">
      <c r="A76" s="27" t="s">
        <v>61</v>
      </c>
      <c r="B76" s="1" t="s">
        <v>268</v>
      </c>
      <c r="C76" s="16"/>
    </row>
    <row r="77" spans="1:3" ht="48" x14ac:dyDescent="0.2">
      <c r="A77" s="17" t="s">
        <v>62</v>
      </c>
      <c r="B77" s="1" t="s">
        <v>268</v>
      </c>
      <c r="C77" s="16"/>
    </row>
    <row r="78" spans="1:3" ht="48" x14ac:dyDescent="0.2">
      <c r="A78" s="17" t="s">
        <v>63</v>
      </c>
      <c r="B78" s="1" t="s">
        <v>143</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268</v>
      </c>
      <c r="C88" s="16"/>
    </row>
    <row r="89" spans="1:3" ht="80" x14ac:dyDescent="0.2">
      <c r="A89" s="17" t="s">
        <v>70</v>
      </c>
      <c r="B89" s="1" t="s">
        <v>268</v>
      </c>
      <c r="C89" s="16"/>
    </row>
    <row r="90" spans="1:3" ht="64" x14ac:dyDescent="0.2">
      <c r="A90" s="14" t="s">
        <v>71</v>
      </c>
      <c r="B90" s="1" t="s">
        <v>268</v>
      </c>
      <c r="C90" s="16"/>
    </row>
    <row r="91" spans="1:3" ht="82" x14ac:dyDescent="0.2">
      <c r="A91" s="14" t="s">
        <v>72</v>
      </c>
      <c r="B91" s="1" t="s">
        <v>268</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268</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268</v>
      </c>
      <c r="C108" s="16"/>
    </row>
    <row r="109" spans="1:3" ht="32" x14ac:dyDescent="0.2">
      <c r="A109" s="14" t="s">
        <v>140</v>
      </c>
      <c r="B109" s="1" t="s">
        <v>268</v>
      </c>
      <c r="C109" s="16"/>
    </row>
    <row r="110" spans="1:3" ht="48" x14ac:dyDescent="0.2">
      <c r="A110" s="14" t="s">
        <v>86</v>
      </c>
      <c r="B110" s="1" t="s">
        <v>268</v>
      </c>
      <c r="C110" s="16"/>
    </row>
    <row r="111" spans="1:3" ht="64" x14ac:dyDescent="0.2">
      <c r="A111" s="14" t="s">
        <v>87</v>
      </c>
      <c r="B111" s="1" t="s">
        <v>143</v>
      </c>
      <c r="C111" s="16"/>
    </row>
    <row r="112" spans="1:3" ht="32" x14ac:dyDescent="0.2">
      <c r="A112" s="14" t="s">
        <v>88</v>
      </c>
      <c r="B112" s="1" t="s">
        <v>268</v>
      </c>
      <c r="C112" s="16"/>
    </row>
    <row r="113" spans="1:3" ht="48" x14ac:dyDescent="0.2">
      <c r="A113" s="14" t="s">
        <v>89</v>
      </c>
      <c r="B113" s="1" t="s">
        <v>268</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268</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268</v>
      </c>
      <c r="C126" s="16"/>
    </row>
    <row r="127" spans="1:3" ht="64" x14ac:dyDescent="0.2">
      <c r="A127" s="14" t="s">
        <v>99</v>
      </c>
      <c r="B127" s="1" t="s">
        <v>268</v>
      </c>
      <c r="C127" s="16"/>
    </row>
    <row r="128" spans="1:3" ht="32" x14ac:dyDescent="0.2">
      <c r="A128" s="14" t="s">
        <v>100</v>
      </c>
      <c r="B128" s="1" t="s">
        <v>268</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268</v>
      </c>
      <c r="C138" s="16"/>
    </row>
    <row r="139" spans="1:3" ht="48" x14ac:dyDescent="0.2">
      <c r="A139" s="17" t="s">
        <v>107</v>
      </c>
      <c r="B139" s="1" t="s">
        <v>268</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tD2CpTZJSe5RWg7M4wciAT5v5ko8B1HS4/zSdDjtR8C1H6BcA0mZP9S/nrNXJ8QZAw1fJl02sjQWfo1QEp8snA==" saltValue="75Tvk+mz2JNFzBGW9+loeA=="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1000-000000000000}">
      <formula1>"y,n"</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Y4"/>
  <sheetViews>
    <sheetView topLeftCell="A7" workbookViewId="0">
      <selection activeCell="S3" sqref="S3"/>
    </sheetView>
  </sheetViews>
  <sheetFormatPr baseColWidth="10" defaultColWidth="8.83203125" defaultRowHeight="15" x14ac:dyDescent="0.2"/>
  <cols>
    <col min="2" max="2" width="12.83203125" customWidth="1"/>
    <col min="5" max="5" width="13.83203125" bestFit="1" customWidth="1"/>
    <col min="8" max="8" width="12.33203125" bestFit="1" customWidth="1"/>
    <col min="9" max="9" width="11.83203125" bestFit="1" customWidth="1"/>
    <col min="11" max="11" width="13.83203125" bestFit="1" customWidth="1"/>
    <col min="12" max="14" width="9.33203125" bestFit="1" customWidth="1"/>
    <col min="15" max="15" width="11.33203125" bestFit="1" customWidth="1"/>
    <col min="18" max="18" width="12.5" bestFit="1" customWidth="1"/>
    <col min="21" max="21" width="15.33203125" bestFit="1" customWidth="1"/>
  </cols>
  <sheetData>
    <row r="1" spans="2:25" x14ac:dyDescent="0.2">
      <c r="C1" t="s">
        <v>252</v>
      </c>
      <c r="D1" t="s">
        <v>253</v>
      </c>
      <c r="E1" t="s">
        <v>254</v>
      </c>
      <c r="F1" t="s">
        <v>255</v>
      </c>
      <c r="G1" t="s">
        <v>256</v>
      </c>
      <c r="H1" t="s">
        <v>257</v>
      </c>
      <c r="I1" t="s">
        <v>258</v>
      </c>
      <c r="J1" t="s">
        <v>259</v>
      </c>
      <c r="K1" t="s">
        <v>260</v>
      </c>
      <c r="L1" t="s">
        <v>261</v>
      </c>
      <c r="M1" t="s">
        <v>262</v>
      </c>
      <c r="N1" t="s">
        <v>263</v>
      </c>
      <c r="O1" t="s">
        <v>264</v>
      </c>
      <c r="P1" t="s">
        <v>265</v>
      </c>
      <c r="Q1" t="s">
        <v>266</v>
      </c>
      <c r="R1" t="s">
        <v>267</v>
      </c>
      <c r="S1" t="s">
        <v>142</v>
      </c>
    </row>
    <row r="2" spans="2:25" ht="32" x14ac:dyDescent="0.2">
      <c r="B2" s="58" t="s">
        <v>5</v>
      </c>
      <c r="C2" s="57">
        <f>'Class 1'!K11</f>
        <v>0.66666666666666663</v>
      </c>
      <c r="D2" s="57">
        <f>'Class 2'!K11</f>
        <v>0.91666666666666663</v>
      </c>
      <c r="E2" s="57">
        <f>'Class 3'!K11</f>
        <v>1</v>
      </c>
      <c r="F2" s="57">
        <f>'Class 4'!K11</f>
        <v>1</v>
      </c>
      <c r="G2" s="57">
        <f>'Class 5'!K11</f>
        <v>1</v>
      </c>
      <c r="H2" s="57">
        <f>'Class 6'!K11</f>
        <v>1</v>
      </c>
      <c r="I2" s="57">
        <f>'Class 7'!K11</f>
        <v>0.91666666666666663</v>
      </c>
      <c r="J2" s="57">
        <f>'Class 8'!K11</f>
        <v>1</v>
      </c>
      <c r="K2" s="57">
        <f>'Class 9'!K11</f>
        <v>1</v>
      </c>
      <c r="L2" s="57">
        <f>'Class 10'!K11</f>
        <v>1</v>
      </c>
      <c r="M2" s="57">
        <f>'Class 11'!K11</f>
        <v>1</v>
      </c>
      <c r="N2" s="57">
        <f>'Class 12'!K11</f>
        <v>1</v>
      </c>
      <c r="O2" s="57">
        <f>'Class 13'!K11</f>
        <v>1</v>
      </c>
      <c r="P2" s="57">
        <f>'Class 14'!K11</f>
        <v>1</v>
      </c>
      <c r="Q2" s="104">
        <f>'Class 15'!K11</f>
        <v>1</v>
      </c>
      <c r="R2" s="104">
        <f>'Class 16'!K11</f>
        <v>1</v>
      </c>
      <c r="S2" s="57">
        <f>AVERAGE(C2:R2)</f>
        <v>0.96875</v>
      </c>
      <c r="V2" s="105"/>
      <c r="W2" s="105"/>
      <c r="X2" s="105"/>
      <c r="Y2" s="105"/>
    </row>
    <row r="3" spans="2:25" ht="32" x14ac:dyDescent="0.2">
      <c r="B3" s="58" t="s">
        <v>6</v>
      </c>
      <c r="C3" s="57">
        <f>'Class 1'!K12</f>
        <v>1</v>
      </c>
      <c r="D3" s="57">
        <f>'Class 2'!K12</f>
        <v>0.97619047619047616</v>
      </c>
      <c r="E3" s="57">
        <f>'Class 3'!K12</f>
        <v>0.90476190476190477</v>
      </c>
      <c r="F3" s="57">
        <f>'Class 4'!K12</f>
        <v>0.98809523809523814</v>
      </c>
      <c r="G3" s="57">
        <f>'Class 5'!K12</f>
        <v>0.80952380952380953</v>
      </c>
      <c r="H3" s="57">
        <f>'Class 6'!K12</f>
        <v>0.91666666666666663</v>
      </c>
      <c r="I3" s="57">
        <f>'Class 7'!K12</f>
        <v>0.95238095238095233</v>
      </c>
      <c r="J3" s="57">
        <f>'Class 8'!K12</f>
        <v>0.97619047619047616</v>
      </c>
      <c r="K3" s="57">
        <f>'Class 9'!K12</f>
        <v>0.97619047619047616</v>
      </c>
      <c r="L3" s="57">
        <f>'Class 10'!K12</f>
        <v>0.9642857142857143</v>
      </c>
      <c r="M3" s="57">
        <f>'Class 11'!K12</f>
        <v>0.88095238095238093</v>
      </c>
      <c r="N3" s="57">
        <f>'Class 12'!K12</f>
        <v>0.94047619047619047</v>
      </c>
      <c r="O3" s="57">
        <f>'Class 13'!K12</f>
        <v>0.88095238095238093</v>
      </c>
      <c r="P3" s="57">
        <f>'Class 14'!K12</f>
        <v>0.9285714285714286</v>
      </c>
      <c r="Q3" s="104">
        <f>'Class 15'!K12</f>
        <v>0.95238095238095233</v>
      </c>
      <c r="R3" s="104">
        <f>'Class 16'!K12</f>
        <v>0.9285714285714286</v>
      </c>
      <c r="S3" s="57">
        <f t="shared" ref="S3:S4" si="0">AVERAGE(C3:R3)</f>
        <v>0.93601190476190477</v>
      </c>
      <c r="V3" s="105"/>
      <c r="W3" s="105"/>
      <c r="X3" s="105"/>
      <c r="Y3" s="105"/>
    </row>
    <row r="4" spans="2:25" ht="32" x14ac:dyDescent="0.2">
      <c r="B4" s="58" t="s">
        <v>135</v>
      </c>
      <c r="C4" s="57">
        <f>'Class 1'!K13</f>
        <v>0.95833333333333337</v>
      </c>
      <c r="D4" s="57">
        <f>'Class 2'!K13</f>
        <v>0.96875</v>
      </c>
      <c r="E4" s="57">
        <f>'Class 3'!K13</f>
        <v>0.91666666666666663</v>
      </c>
      <c r="F4" s="57">
        <f>'Class 4'!K13</f>
        <v>0.98958333333333337</v>
      </c>
      <c r="G4" s="57">
        <f>'Class 5'!K13</f>
        <v>0.83333333333333337</v>
      </c>
      <c r="H4" s="57">
        <f>'Class 6'!K13</f>
        <v>0.92708333333333337</v>
      </c>
      <c r="I4" s="57">
        <f>'Class 7'!K13</f>
        <v>0.94791666666666663</v>
      </c>
      <c r="J4" s="57">
        <f>'Class 8'!K13</f>
        <v>0.97916666666666663</v>
      </c>
      <c r="K4" s="57">
        <f>'Class 9'!K13</f>
        <v>0.97916666666666663</v>
      </c>
      <c r="L4" s="57">
        <f>'Class 10'!K13</f>
        <v>0.96875</v>
      </c>
      <c r="M4" s="57">
        <f>'Class 11'!K13</f>
        <v>0.89583333333333337</v>
      </c>
      <c r="N4" s="57">
        <f>'Class 12'!K13</f>
        <v>0.94791666666666663</v>
      </c>
      <c r="O4" s="57">
        <f>'Class 13'!K13</f>
        <v>0.89583333333333337</v>
      </c>
      <c r="P4" s="57">
        <f>'Class 14'!K13</f>
        <v>0.9375</v>
      </c>
      <c r="Q4" s="104">
        <f>'Class 15'!K13</f>
        <v>0.95833333333333337</v>
      </c>
      <c r="R4" s="104">
        <f>'Class 16'!K13</f>
        <v>0.9375</v>
      </c>
      <c r="S4" s="57">
        <f t="shared" si="0"/>
        <v>0.94010416666666674</v>
      </c>
      <c r="V4" s="105"/>
      <c r="W4" s="105"/>
      <c r="X4" s="105"/>
      <c r="Y4" s="105"/>
    </row>
  </sheetData>
  <sheetProtection algorithmName="SHA-512" hashValue="VbkP3JgK3u9kkPwa7uGMt07BvRpONdaR1mgcfDvyKVRZKSdxSvTUyy/VtGQpaOpmw0pvLEsUsGj0I9yqCvjLzQ==" saltValue="XzWeIDalW72JgxyQmF3kaw==" spinCount="100000" sheet="1" objects="1" scenarios="1" selectLockedCells="1"/>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4:J21"/>
  <sheetViews>
    <sheetView workbookViewId="0">
      <selection activeCell="G16" sqref="G16"/>
    </sheetView>
  </sheetViews>
  <sheetFormatPr baseColWidth="10" defaultColWidth="8.83203125" defaultRowHeight="15" x14ac:dyDescent="0.2"/>
  <cols>
    <col min="3" max="3" width="10.1640625" bestFit="1" customWidth="1"/>
    <col min="4" max="4" width="27" customWidth="1"/>
    <col min="5" max="5" width="15.6640625" bestFit="1" customWidth="1"/>
    <col min="6" max="6" width="27.5" bestFit="1" customWidth="1"/>
    <col min="7" max="7" width="25.1640625" bestFit="1" customWidth="1"/>
    <col min="8" max="8" width="24.5" bestFit="1" customWidth="1"/>
  </cols>
  <sheetData>
    <row r="4" spans="3:10" ht="17" thickBot="1" x14ac:dyDescent="0.25">
      <c r="C4" s="108" t="s">
        <v>138</v>
      </c>
      <c r="D4" s="86" t="s">
        <v>270</v>
      </c>
      <c r="E4" s="106" t="s">
        <v>269</v>
      </c>
      <c r="F4" s="106" t="s">
        <v>271</v>
      </c>
      <c r="G4" s="106" t="s">
        <v>272</v>
      </c>
      <c r="H4" s="108" t="s">
        <v>273</v>
      </c>
      <c r="I4" s="106" t="s">
        <v>142</v>
      </c>
      <c r="J4" s="106"/>
    </row>
    <row r="5" spans="3:10" x14ac:dyDescent="0.2">
      <c r="C5" s="109" t="s">
        <v>252</v>
      </c>
      <c r="D5" s="107">
        <f>'Class 1'!G13</f>
        <v>1</v>
      </c>
      <c r="E5" s="107">
        <f>'Class 1'!G14</f>
        <v>1</v>
      </c>
      <c r="F5" s="107">
        <f>'Class 1'!G15</f>
        <v>1</v>
      </c>
      <c r="G5" s="107">
        <f>'Class 1'!G16</f>
        <v>1</v>
      </c>
      <c r="H5" s="110">
        <f>'Class 1'!G17</f>
        <v>1</v>
      </c>
      <c r="I5" s="107">
        <f>AVERAGE(D5:H5)</f>
        <v>1</v>
      </c>
    </row>
    <row r="6" spans="3:10" x14ac:dyDescent="0.2">
      <c r="C6" s="109" t="s">
        <v>253</v>
      </c>
      <c r="D6" s="107">
        <f>'Class 2'!G13</f>
        <v>0.61538461538461542</v>
      </c>
      <c r="E6" s="107">
        <f>'Class 2'!G14</f>
        <v>0.54545454545454541</v>
      </c>
      <c r="F6" s="107">
        <f>'Class 2'!G15</f>
        <v>0.75</v>
      </c>
      <c r="G6" s="107">
        <f>'Class 2'!G16</f>
        <v>1</v>
      </c>
      <c r="H6" s="110">
        <f>'Class 2'!G17</f>
        <v>1</v>
      </c>
      <c r="I6" s="107">
        <f t="shared" ref="I6:I21" si="0">AVERAGE(D6:H6)</f>
        <v>0.78216783216783214</v>
      </c>
    </row>
    <row r="7" spans="3:10" x14ac:dyDescent="0.2">
      <c r="C7" s="109" t="s">
        <v>254</v>
      </c>
      <c r="D7" s="107">
        <f>'Class 3'!G13</f>
        <v>0.69230769230769229</v>
      </c>
      <c r="E7" s="107">
        <f>'Class 3'!G14</f>
        <v>0.72727272727272729</v>
      </c>
      <c r="F7" s="107">
        <f>'Class 3'!G15</f>
        <v>0.83333333333333337</v>
      </c>
      <c r="G7" s="107">
        <f>'Class 3'!G16</f>
        <v>1</v>
      </c>
      <c r="H7" s="110">
        <f>'Class 3'!G17</f>
        <v>0.66666666666666663</v>
      </c>
      <c r="I7" s="107">
        <f t="shared" si="0"/>
        <v>0.78391608391608392</v>
      </c>
    </row>
    <row r="8" spans="3:10" x14ac:dyDescent="0.2">
      <c r="C8" s="109" t="s">
        <v>255</v>
      </c>
      <c r="D8" s="107">
        <f>'Class 4'!G13</f>
        <v>0.92307692307692313</v>
      </c>
      <c r="E8" s="107">
        <f>'Class 4'!G14</f>
        <v>0.72727272727272729</v>
      </c>
      <c r="F8" s="107">
        <f>'Class 4'!G15</f>
        <v>0.75</v>
      </c>
      <c r="G8" s="107">
        <f>'Class 4'!G16</f>
        <v>0.83333333333333337</v>
      </c>
      <c r="H8" s="110">
        <f>'Class 4'!G17</f>
        <v>1</v>
      </c>
      <c r="I8" s="107">
        <f t="shared" si="0"/>
        <v>0.84673659673659674</v>
      </c>
    </row>
    <row r="9" spans="3:10" x14ac:dyDescent="0.2">
      <c r="C9" s="109" t="s">
        <v>256</v>
      </c>
      <c r="D9" s="107">
        <f>'Class 5'!G13</f>
        <v>0.76923076923076927</v>
      </c>
      <c r="E9" s="107">
        <f>'Class 5'!G14</f>
        <v>0.90909090909090906</v>
      </c>
      <c r="F9" s="107">
        <f>'Class 5'!G15</f>
        <v>0.83333333333333337</v>
      </c>
      <c r="G9" s="107">
        <f>'Class 5'!G16</f>
        <v>1</v>
      </c>
      <c r="H9" s="110">
        <f>'Class 5'!G17</f>
        <v>0.66666666666666663</v>
      </c>
      <c r="I9" s="107">
        <f t="shared" si="0"/>
        <v>0.83566433566433562</v>
      </c>
    </row>
    <row r="10" spans="3:10" x14ac:dyDescent="0.2">
      <c r="C10" s="109" t="s">
        <v>257</v>
      </c>
      <c r="D10" s="107">
        <f>'Class 6'!G13</f>
        <v>0.69230769230769229</v>
      </c>
      <c r="E10" s="107">
        <f>'Class 6'!G14</f>
        <v>0.63636363636363635</v>
      </c>
      <c r="F10" s="107">
        <f>'Class 6'!G15</f>
        <v>0.66666666666666663</v>
      </c>
      <c r="G10" s="107">
        <f>'Class 6'!G16</f>
        <v>0.66666666666666663</v>
      </c>
      <c r="H10" s="110">
        <f>'Class 6'!G17</f>
        <v>1</v>
      </c>
      <c r="I10" s="107">
        <f t="shared" si="0"/>
        <v>0.7324009324009324</v>
      </c>
    </row>
    <row r="11" spans="3:10" x14ac:dyDescent="0.2">
      <c r="C11" s="109" t="s">
        <v>258</v>
      </c>
      <c r="D11" s="107">
        <f>'Class 7'!G13</f>
        <v>0.53846153846153844</v>
      </c>
      <c r="E11" s="107">
        <f>'Class 7'!G14</f>
        <v>0.81818181818181823</v>
      </c>
      <c r="F11" s="107">
        <f>'Class 7'!G15</f>
        <v>0.83333333333333337</v>
      </c>
      <c r="G11" s="107">
        <f>'Class 7'!G16</f>
        <v>1</v>
      </c>
      <c r="H11" s="110">
        <f>'Class 7'!G17</f>
        <v>0.83333333333333337</v>
      </c>
      <c r="I11" s="107">
        <f t="shared" si="0"/>
        <v>0.80466200466200477</v>
      </c>
    </row>
    <row r="12" spans="3:10" x14ac:dyDescent="0.2">
      <c r="C12" s="109" t="s">
        <v>259</v>
      </c>
      <c r="D12" s="115">
        <f>'Class 8'!G13</f>
        <v>0.46153846153846156</v>
      </c>
      <c r="E12" s="107">
        <f>'Class 8'!G14</f>
        <v>0.90909090909090906</v>
      </c>
      <c r="F12" s="107">
        <f>'Class 8'!G15</f>
        <v>1</v>
      </c>
      <c r="G12" s="107">
        <f>'Class 8'!G16</f>
        <v>1</v>
      </c>
      <c r="H12" s="110">
        <f>'Class 8'!G17</f>
        <v>1</v>
      </c>
      <c r="I12" s="107">
        <f t="shared" si="0"/>
        <v>0.87412587412587417</v>
      </c>
    </row>
    <row r="13" spans="3:10" x14ac:dyDescent="0.2">
      <c r="C13" s="109" t="s">
        <v>260</v>
      </c>
      <c r="D13" s="107">
        <f>'Class 9'!G13</f>
        <v>0.61538461538461542</v>
      </c>
      <c r="E13" s="107">
        <f>'Class 9'!G14</f>
        <v>0.90909090909090906</v>
      </c>
      <c r="F13" s="107">
        <f>'Class 9'!G15</f>
        <v>0.75</v>
      </c>
      <c r="G13" s="107">
        <f>'Class 9'!G16</f>
        <v>0.83333333333333337</v>
      </c>
      <c r="H13" s="110">
        <f>'Class 9'!G17</f>
        <v>0.66666666666666663</v>
      </c>
      <c r="I13" s="107">
        <f t="shared" si="0"/>
        <v>0.75489510489510492</v>
      </c>
    </row>
    <row r="14" spans="3:10" x14ac:dyDescent="0.2">
      <c r="C14" s="109" t="s">
        <v>261</v>
      </c>
      <c r="D14" s="107">
        <f>'Class 10'!G13</f>
        <v>0.53846153846153844</v>
      </c>
      <c r="E14" s="107">
        <f>'Class 10'!G14</f>
        <v>0.81818181818181823</v>
      </c>
      <c r="F14" s="107">
        <f>'Class 10'!G15</f>
        <v>0.5</v>
      </c>
      <c r="G14" s="107">
        <f>'Class 10'!G16</f>
        <v>1</v>
      </c>
      <c r="H14" s="110">
        <f>'Class 10'!G17</f>
        <v>0.66666666666666663</v>
      </c>
      <c r="I14" s="107">
        <f t="shared" si="0"/>
        <v>0.70466200466200468</v>
      </c>
    </row>
    <row r="15" spans="3:10" x14ac:dyDescent="0.2">
      <c r="C15" s="109" t="s">
        <v>262</v>
      </c>
      <c r="D15" s="115">
        <f>'Class 11'!G13</f>
        <v>0.46153846153846156</v>
      </c>
      <c r="E15" s="115">
        <f>'Class 11'!G14</f>
        <v>0.27272727272727271</v>
      </c>
      <c r="F15" s="115">
        <f>'Class 11'!G15</f>
        <v>0.41666666666666669</v>
      </c>
      <c r="G15" s="115">
        <f>'Class 11'!G16</f>
        <v>0.16666666666666666</v>
      </c>
      <c r="H15" s="116">
        <f>'Class 11'!G17</f>
        <v>0.16666666666666666</v>
      </c>
      <c r="I15" s="115">
        <f t="shared" si="0"/>
        <v>0.2968531468531469</v>
      </c>
    </row>
    <row r="16" spans="3:10" x14ac:dyDescent="0.2">
      <c r="C16" s="109" t="s">
        <v>263</v>
      </c>
      <c r="D16" s="107">
        <f>'Class 12'!G13</f>
        <v>0.61538461538461542</v>
      </c>
      <c r="E16" s="107">
        <f>'Class 12'!G14</f>
        <v>0.63636363636363635</v>
      </c>
      <c r="F16" s="107">
        <f>'Class 12'!G15</f>
        <v>0.66666666666666663</v>
      </c>
      <c r="G16" s="107">
        <f>'Class 12'!G16</f>
        <v>0.5</v>
      </c>
      <c r="H16" s="110">
        <f>'Class 12'!G17</f>
        <v>0.5</v>
      </c>
      <c r="I16" s="107">
        <f t="shared" si="0"/>
        <v>0.58368298368298366</v>
      </c>
    </row>
    <row r="17" spans="3:9" x14ac:dyDescent="0.2">
      <c r="C17" s="109" t="s">
        <v>264</v>
      </c>
      <c r="D17" s="115">
        <f>'Class 13'!G13</f>
        <v>0.46153846153846156</v>
      </c>
      <c r="E17" s="115">
        <f>'Class 13'!G14</f>
        <v>9.0909090909090912E-2</v>
      </c>
      <c r="F17" s="115">
        <f>'Class 13'!G15</f>
        <v>0.16666666666666666</v>
      </c>
      <c r="G17" s="115">
        <f>'Class 13'!G16</f>
        <v>0.33333333333333331</v>
      </c>
      <c r="H17" s="116">
        <f>'Class 13'!G17</f>
        <v>0.33333333333333331</v>
      </c>
      <c r="I17" s="115">
        <f t="shared" si="0"/>
        <v>0.27715617715617713</v>
      </c>
    </row>
    <row r="18" spans="3:9" x14ac:dyDescent="0.2">
      <c r="C18" s="109" t="s">
        <v>265</v>
      </c>
      <c r="D18" s="115">
        <f>'Class 14'!G13</f>
        <v>0</v>
      </c>
      <c r="E18" s="107">
        <f>'Class 14'!G14</f>
        <v>0.54545454545454541</v>
      </c>
      <c r="F18" s="107">
        <f>'Class 14'!G15</f>
        <v>0.5</v>
      </c>
      <c r="G18" s="107">
        <f>'Class 14'!G16</f>
        <v>0.5</v>
      </c>
      <c r="H18" s="110">
        <f>'Class 14'!G17</f>
        <v>1</v>
      </c>
      <c r="I18" s="107">
        <f t="shared" si="0"/>
        <v>0.50909090909090904</v>
      </c>
    </row>
    <row r="19" spans="3:9" x14ac:dyDescent="0.2">
      <c r="C19" s="109" t="s">
        <v>266</v>
      </c>
      <c r="D19" s="107">
        <f>'Class 15'!G13</f>
        <v>0.53846153846153844</v>
      </c>
      <c r="E19" s="107">
        <f>'Class 15'!G14</f>
        <v>0.54545454545454541</v>
      </c>
      <c r="F19" s="107">
        <f>'Class 15'!G15</f>
        <v>0.75</v>
      </c>
      <c r="G19" s="107">
        <f>'Class 15'!G16</f>
        <v>0.5</v>
      </c>
      <c r="H19" s="110">
        <f>'Class 15'!G17</f>
        <v>0.66666666666666663</v>
      </c>
      <c r="I19" s="107">
        <f t="shared" si="0"/>
        <v>0.60011655011655007</v>
      </c>
    </row>
    <row r="20" spans="3:9" x14ac:dyDescent="0.2">
      <c r="C20" s="112" t="s">
        <v>267</v>
      </c>
      <c r="D20" s="117">
        <f>'Class 16'!G13</f>
        <v>0.46153846153846156</v>
      </c>
      <c r="E20" s="113">
        <f>'Class 16'!G14</f>
        <v>0.54545454545454541</v>
      </c>
      <c r="F20" s="113">
        <f>'Class 16'!G15</f>
        <v>0.5</v>
      </c>
      <c r="G20" s="113">
        <f>'Class 16'!G16</f>
        <v>0.5</v>
      </c>
      <c r="H20" s="114">
        <f>'Class 16'!G17</f>
        <v>0.66666666666666663</v>
      </c>
      <c r="I20" s="113">
        <f t="shared" si="0"/>
        <v>0.5347319347319347</v>
      </c>
    </row>
    <row r="21" spans="3:9" x14ac:dyDescent="0.2">
      <c r="C21" s="111" t="s">
        <v>142</v>
      </c>
      <c r="D21" s="107">
        <f>AVERAGE(D5:D20)</f>
        <v>0.58653846153846156</v>
      </c>
      <c r="E21" s="107">
        <f t="shared" ref="E21:H21" si="1">AVERAGE(E5:E20)</f>
        <v>0.66477272727272729</v>
      </c>
      <c r="F21" s="107">
        <f t="shared" si="1"/>
        <v>0.68229166666666663</v>
      </c>
      <c r="G21" s="107">
        <f t="shared" si="1"/>
        <v>0.73958333333333337</v>
      </c>
      <c r="H21" s="110">
        <f t="shared" si="1"/>
        <v>0.73958333333333326</v>
      </c>
      <c r="I21" s="107">
        <f t="shared" si="0"/>
        <v>0.6825539044289044</v>
      </c>
    </row>
  </sheetData>
  <sheetProtection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X315"/>
  <sheetViews>
    <sheetView topLeftCell="B1" zoomScaleNormal="100" workbookViewId="0">
      <selection activeCell="B34" sqref="B34"/>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0.42857142857142855</v>
      </c>
      <c r="H6" s="3">
        <f>IF(G6&gt;=75%,3,IF(G6&gt;=50%,2,IF(G6&gt;0,1,0)))</f>
        <v>1</v>
      </c>
      <c r="I6" s="3" t="str">
        <f>IF(G6&gt;=75%,"Strong",IF(G6&gt;=50%,"Moderate",IF(G6&gt;0,"Weak","None")))</f>
        <v>Weak</v>
      </c>
      <c r="K6" s="43"/>
      <c r="L6" s="43"/>
      <c r="M6" s="43"/>
      <c r="P6" s="43"/>
      <c r="Q6" s="43"/>
      <c r="R6" s="43"/>
      <c r="T6" s="43"/>
      <c r="U6" s="43"/>
      <c r="V6" s="43"/>
      <c r="W6" s="43"/>
      <c r="X6" s="43"/>
    </row>
    <row r="7" spans="1:24" x14ac:dyDescent="0.2">
      <c r="A7" s="41" t="s">
        <v>138</v>
      </c>
      <c r="B7" s="70" t="s">
        <v>148</v>
      </c>
      <c r="C7" s="71"/>
      <c r="D7" s="44"/>
      <c r="E7" s="42"/>
      <c r="F7" s="3">
        <v>2</v>
      </c>
      <c r="G7" s="4">
        <f>COUNTIF(B33:B37,"y")/COUNTA(B33:B37)</f>
        <v>0.4</v>
      </c>
      <c r="H7" s="3">
        <f t="shared" ref="H7:H9" si="0">IF(G7&gt;=75%,3,IF(G7&gt;=50%,2,IF(G7&gt;0,1,0)))</f>
        <v>1</v>
      </c>
      <c r="I7" s="3" t="str">
        <f t="shared" ref="I7:I17" si="1">IF(G7&gt;=75%,"Strong",IF(G7&gt;=50%,"Moderate",IF(G7&gt;0,"Weak","None")))</f>
        <v>Weak</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8</v>
      </c>
      <c r="J10" s="77"/>
      <c r="K10" s="77"/>
      <c r="L10" s="77" t="s">
        <v>150</v>
      </c>
    </row>
    <row r="11" spans="1:24" ht="33" thickBot="1" x14ac:dyDescent="0.25">
      <c r="A11" s="7"/>
      <c r="B11" s="9"/>
      <c r="C11" s="9"/>
      <c r="F11" s="78" t="s">
        <v>0</v>
      </c>
      <c r="J11" s="79" t="s">
        <v>5</v>
      </c>
      <c r="K11" s="80">
        <f>H10/12</f>
        <v>0.66666666666666663</v>
      </c>
      <c r="L11" s="75" t="str">
        <f>IF(K11&gt;69%,"Strong",IF(K11&gt;49%,"Moderate",IF(K11&gt;0,"Weak","No Fidelity")))</f>
        <v>Moderate</v>
      </c>
    </row>
    <row r="12" spans="1:24" ht="33" thickBot="1" x14ac:dyDescent="0.25">
      <c r="A12" s="180" t="s">
        <v>12</v>
      </c>
      <c r="B12" s="189"/>
      <c r="C12" s="189"/>
      <c r="F12" s="81" t="s">
        <v>151</v>
      </c>
      <c r="G12" s="67" t="s">
        <v>145</v>
      </c>
      <c r="H12" s="59" t="s">
        <v>146</v>
      </c>
      <c r="I12" s="68" t="s">
        <v>147</v>
      </c>
      <c r="J12" s="79" t="s">
        <v>6</v>
      </c>
      <c r="K12" s="82">
        <f>H40/84</f>
        <v>1</v>
      </c>
      <c r="L12" s="75" t="str">
        <f t="shared" ref="L12:L13" si="2">IF(K12&gt;69%,"Strong",IF(K12&gt;49%,"Moderate",IF(K12&gt;0,"Weak","No Fidelity")))</f>
        <v>Strong</v>
      </c>
    </row>
    <row r="13" spans="1:24" ht="32" x14ac:dyDescent="0.2">
      <c r="A13" s="10"/>
      <c r="B13" s="9"/>
      <c r="C13" s="9"/>
      <c r="F13" s="3">
        <v>1</v>
      </c>
      <c r="G13" s="4">
        <f>COUNTIF(B67:B79,"y")/COUNTA(B67:B79)</f>
        <v>1</v>
      </c>
      <c r="H13" s="3">
        <f>IF(G13&gt;=75%,3,IF(G13&gt;=50%,2,IF(G13&gt;0,1,0)))</f>
        <v>3</v>
      </c>
      <c r="I13" s="3" t="str">
        <f t="shared" si="1"/>
        <v>Strong</v>
      </c>
      <c r="J13" s="79" t="s">
        <v>152</v>
      </c>
      <c r="K13" s="82">
        <f>(H10+H40)/96</f>
        <v>0.95833333333333337</v>
      </c>
      <c r="L13" s="75" t="str">
        <f t="shared" si="2"/>
        <v>Strong</v>
      </c>
    </row>
    <row r="14" spans="1:24" ht="17" x14ac:dyDescent="0.2">
      <c r="A14" s="11" t="s">
        <v>13</v>
      </c>
      <c r="B14" s="12" t="s">
        <v>14</v>
      </c>
      <c r="C14" s="13"/>
      <c r="F14" s="3">
        <v>2</v>
      </c>
      <c r="G14" s="4">
        <f>COUNTIF(B87:B97,"y")/COUNTA(B87:B97)</f>
        <v>1</v>
      </c>
      <c r="H14" s="3">
        <f>IF(G14&gt;=75%,3,IF(G14&gt;=50%,2,IF(G14&gt;0,1,0)))</f>
        <v>3</v>
      </c>
      <c r="I14" s="3" t="str">
        <f t="shared" si="1"/>
        <v>Strong</v>
      </c>
    </row>
    <row r="15" spans="1:24" ht="16" x14ac:dyDescent="0.2">
      <c r="A15" s="14" t="s">
        <v>15</v>
      </c>
      <c r="B15" s="1" t="s">
        <v>268</v>
      </c>
      <c r="C15" s="16"/>
      <c r="F15" s="3">
        <v>3</v>
      </c>
      <c r="G15" s="4">
        <f>COUNTIF(B107:B118,"y")/COUNTA(B107:B118)</f>
        <v>1</v>
      </c>
      <c r="H15" s="3">
        <f>IF(G15&gt;=75%,3,IF(G15&gt;=50%,2,IF(G15&gt;0,1,0)))</f>
        <v>3</v>
      </c>
      <c r="I15" s="3" t="str">
        <f t="shared" si="1"/>
        <v>Strong</v>
      </c>
    </row>
    <row r="16" spans="1:24" ht="32" x14ac:dyDescent="0.2">
      <c r="A16" s="14" t="s">
        <v>16</v>
      </c>
      <c r="B16" s="1" t="s">
        <v>143</v>
      </c>
      <c r="C16" s="16"/>
      <c r="F16" s="3">
        <v>4</v>
      </c>
      <c r="G16" s="4">
        <f>COUNTIF(B125:B130,"y")/COUNTA(B125:B130)</f>
        <v>1</v>
      </c>
      <c r="H16" s="3">
        <f>IF(G16&gt;=75%,3,IF(G16&gt;=50%,2,IF(G16&gt;0,1,0)))</f>
        <v>3</v>
      </c>
      <c r="I16" s="3" t="str">
        <f t="shared" si="1"/>
        <v>Strong</v>
      </c>
    </row>
    <row r="17" spans="1:9" ht="32" x14ac:dyDescent="0.2">
      <c r="A17" s="14" t="s">
        <v>17</v>
      </c>
      <c r="B17" s="1" t="s">
        <v>143</v>
      </c>
      <c r="C17" s="16"/>
      <c r="F17" s="5">
        <v>5</v>
      </c>
      <c r="G17" s="73">
        <f>COUNTIF(B137:B142,"y")/COUNTA(B137:B142)</f>
        <v>1</v>
      </c>
      <c r="H17" s="5">
        <f>IF(G17&gt;=75%,3,IF(G17&gt;=50%,2,IF(G17&gt;0,1,0)))</f>
        <v>3</v>
      </c>
      <c r="I17" s="5" t="str">
        <f t="shared" si="1"/>
        <v>Strong</v>
      </c>
    </row>
    <row r="18" spans="1:9" ht="16" x14ac:dyDescent="0.2">
      <c r="A18" s="14" t="s">
        <v>18</v>
      </c>
      <c r="B18" s="1" t="s">
        <v>268</v>
      </c>
      <c r="C18" s="16"/>
      <c r="F18" s="83" t="s">
        <v>151</v>
      </c>
      <c r="G18" s="83" t="s">
        <v>4</v>
      </c>
      <c r="H18" s="84">
        <f>SUM(H13:H17)</f>
        <v>15</v>
      </c>
    </row>
    <row r="19" spans="1:9" ht="33" thickBot="1" x14ac:dyDescent="0.25">
      <c r="A19" s="17" t="s">
        <v>19</v>
      </c>
      <c r="B19" s="1" t="s">
        <v>143</v>
      </c>
      <c r="C19" s="16"/>
      <c r="F19" s="61" t="s">
        <v>1</v>
      </c>
      <c r="G19" s="60"/>
      <c r="H19" s="61"/>
      <c r="I19" s="61"/>
    </row>
    <row r="20" spans="1:9" ht="48" x14ac:dyDescent="0.2">
      <c r="A20" s="14" t="s">
        <v>20</v>
      </c>
      <c r="B20" s="1" t="s">
        <v>268</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268</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268</v>
      </c>
      <c r="C23" s="16"/>
      <c r="F23" s="85" t="s">
        <v>1</v>
      </c>
      <c r="G23" s="83" t="s">
        <v>4</v>
      </c>
      <c r="H23" s="84">
        <f>SUM(H20:H22)</f>
        <v>9</v>
      </c>
    </row>
    <row r="24" spans="1:9" ht="32" x14ac:dyDescent="0.2">
      <c r="A24" s="17" t="s">
        <v>24</v>
      </c>
      <c r="B24" s="1" t="s">
        <v>268</v>
      </c>
      <c r="C24" s="16"/>
    </row>
    <row r="25" spans="1:9" ht="33" thickBot="1" x14ac:dyDescent="0.25">
      <c r="A25" s="17" t="s">
        <v>25</v>
      </c>
      <c r="B25" s="1" t="s">
        <v>268</v>
      </c>
      <c r="C25" s="16"/>
      <c r="F25" s="86" t="s">
        <v>2</v>
      </c>
      <c r="G25" s="67" t="s">
        <v>145</v>
      </c>
      <c r="H25" s="59" t="s">
        <v>146</v>
      </c>
      <c r="I25" s="68" t="s">
        <v>147</v>
      </c>
    </row>
    <row r="26" spans="1:9" ht="32" x14ac:dyDescent="0.2">
      <c r="A26" s="17" t="s">
        <v>26</v>
      </c>
      <c r="B26" s="1" t="s">
        <v>268</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268</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268</v>
      </c>
      <c r="C35" s="16"/>
      <c r="F35" s="87" t="s">
        <v>2</v>
      </c>
      <c r="G35" s="88" t="s">
        <v>4</v>
      </c>
      <c r="H35" s="88">
        <f>SUM(H26:H34)</f>
        <v>27</v>
      </c>
      <c r="I35" s="88" t="s">
        <v>153</v>
      </c>
      <c r="J35" s="88">
        <f>H35*2</f>
        <v>54</v>
      </c>
    </row>
    <row r="36" spans="1:10" ht="33" thickBot="1" x14ac:dyDescent="0.25">
      <c r="A36" s="14" t="s">
        <v>32</v>
      </c>
      <c r="B36" s="1" t="s">
        <v>268</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84</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143</v>
      </c>
      <c r="C67" s="16"/>
    </row>
    <row r="68" spans="1:3" ht="48" x14ac:dyDescent="0.2">
      <c r="A68" s="22" t="s">
        <v>53</v>
      </c>
      <c r="B68" s="1" t="s">
        <v>143</v>
      </c>
      <c r="C68" s="16"/>
    </row>
    <row r="69" spans="1:3" ht="48" x14ac:dyDescent="0.2">
      <c r="A69" s="22" t="s">
        <v>54</v>
      </c>
      <c r="B69" s="1" t="s">
        <v>143</v>
      </c>
      <c r="C69" s="16"/>
    </row>
    <row r="70" spans="1:3" ht="32" x14ac:dyDescent="0.2">
      <c r="A70" s="22" t="s">
        <v>55</v>
      </c>
      <c r="B70" s="1" t="s">
        <v>143</v>
      </c>
      <c r="C70" s="16"/>
    </row>
    <row r="71" spans="1:3" ht="32" x14ac:dyDescent="0.2">
      <c r="A71" s="22" t="s">
        <v>56</v>
      </c>
      <c r="B71" s="1" t="s">
        <v>143</v>
      </c>
      <c r="C71" s="16"/>
    </row>
    <row r="72" spans="1:3" ht="112" x14ac:dyDescent="0.2">
      <c r="A72" s="27" t="s">
        <v>57</v>
      </c>
      <c r="B72" s="1" t="s">
        <v>143</v>
      </c>
      <c r="C72" s="16"/>
    </row>
    <row r="73" spans="1:3" ht="48" x14ac:dyDescent="0.2">
      <c r="A73" s="27" t="s">
        <v>58</v>
      </c>
      <c r="B73" s="1" t="s">
        <v>143</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143</v>
      </c>
      <c r="C88" s="16"/>
    </row>
    <row r="89" spans="1:3" ht="80" x14ac:dyDescent="0.2">
      <c r="A89" s="17" t="s">
        <v>70</v>
      </c>
      <c r="B89" s="1" t="s">
        <v>143</v>
      </c>
      <c r="C89" s="16"/>
    </row>
    <row r="90" spans="1:3" ht="64" x14ac:dyDescent="0.2">
      <c r="A90" s="14" t="s">
        <v>71</v>
      </c>
      <c r="B90" s="1" t="s">
        <v>143</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143</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143</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143</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OQiN6ERocfvvFNPSHbg1s7C7gyMPqWFBP7w8OnOrWAfxxrZg9en5wszzjpkwHiNt9es6icTYhxT/iJ3vp8lcQQ==" saltValue="HKXY+D589almP+xI4nNQow=="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100-000000000000}">
      <formula1>"y,n"</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15"/>
  <sheetViews>
    <sheetView workbookViewId="0">
      <selection activeCell="B5" sqref="B5:C5"/>
    </sheetView>
  </sheetViews>
  <sheetFormatPr baseColWidth="10" defaultColWidth="8.83203125" defaultRowHeight="15" x14ac:dyDescent="0.2"/>
  <cols>
    <col min="1" max="1" width="37" customWidth="1"/>
    <col min="2" max="2" width="19.6640625" customWidth="1"/>
    <col min="8" max="8" width="16.5" customWidth="1"/>
    <col min="9" max="9" width="16.5" bestFit="1" customWidth="1"/>
    <col min="10" max="10" width="14.1640625" bestFit="1" customWidth="1"/>
    <col min="11" max="11" width="12.5" bestFit="1" customWidth="1"/>
  </cols>
  <sheetData>
    <row r="1" spans="1:11" s="119" customFormat="1" ht="30" x14ac:dyDescent="0.3">
      <c r="A1" s="118" t="s">
        <v>274</v>
      </c>
      <c r="I1" s="220" t="s">
        <v>275</v>
      </c>
      <c r="J1" s="221"/>
    </row>
    <row r="2" spans="1:11" s="119" customFormat="1" ht="27.75" customHeight="1" x14ac:dyDescent="0.3">
      <c r="A2" s="222" t="s">
        <v>276</v>
      </c>
      <c r="B2" s="222"/>
      <c r="C2" s="222"/>
      <c r="D2" s="120"/>
      <c r="E2" s="120"/>
      <c r="F2" s="120"/>
      <c r="G2" s="120"/>
      <c r="H2" s="121"/>
    </row>
    <row r="3" spans="1:11" ht="16" x14ac:dyDescent="0.2">
      <c r="A3" s="122" t="s">
        <v>9</v>
      </c>
      <c r="B3" s="223">
        <v>43800</v>
      </c>
      <c r="C3" s="224"/>
    </row>
    <row r="4" spans="1:11" x14ac:dyDescent="0.2">
      <c r="A4" s="123" t="s">
        <v>136</v>
      </c>
      <c r="B4" s="225">
        <v>43800</v>
      </c>
      <c r="C4" s="226"/>
    </row>
    <row r="5" spans="1:11" x14ac:dyDescent="0.2">
      <c r="A5" s="123" t="s">
        <v>137</v>
      </c>
      <c r="B5" s="227" t="s">
        <v>277</v>
      </c>
      <c r="C5" s="226"/>
    </row>
    <row r="6" spans="1:11" x14ac:dyDescent="0.2">
      <c r="A6" s="124" t="s">
        <v>138</v>
      </c>
      <c r="B6" s="218" t="s">
        <v>278</v>
      </c>
      <c r="C6" s="219"/>
    </row>
    <row r="7" spans="1:11" x14ac:dyDescent="0.2">
      <c r="A7" s="124" t="s">
        <v>139</v>
      </c>
      <c r="B7" s="218" t="s">
        <v>279</v>
      </c>
      <c r="C7" s="219"/>
    </row>
    <row r="9" spans="1:11" ht="72" customHeight="1" x14ac:dyDescent="0.2">
      <c r="A9" s="229" t="s">
        <v>280</v>
      </c>
      <c r="B9" s="229"/>
      <c r="C9" s="229"/>
      <c r="D9" s="125"/>
      <c r="E9" s="125"/>
      <c r="F9" s="125"/>
      <c r="G9" s="125"/>
    </row>
    <row r="10" spans="1:11" ht="21.75" customHeight="1" x14ac:dyDescent="0.2">
      <c r="A10" s="230" t="s">
        <v>11</v>
      </c>
      <c r="B10" s="230"/>
      <c r="C10" s="230"/>
    </row>
    <row r="12" spans="1:11" ht="72" customHeight="1" thickBot="1" x14ac:dyDescent="0.25">
      <c r="A12" s="231" t="s">
        <v>281</v>
      </c>
      <c r="B12" s="231"/>
      <c r="C12" s="126"/>
      <c r="D12" s="126"/>
      <c r="E12" s="126"/>
      <c r="F12" s="126"/>
      <c r="G12" s="127"/>
      <c r="H12" s="106"/>
      <c r="I12" s="106" t="s">
        <v>282</v>
      </c>
      <c r="J12" s="106" t="s">
        <v>283</v>
      </c>
      <c r="K12" s="106" t="s">
        <v>284</v>
      </c>
    </row>
    <row r="13" spans="1:11" ht="32" x14ac:dyDescent="0.2">
      <c r="G13" s="128" t="s">
        <v>144</v>
      </c>
      <c r="H13" s="129" t="s">
        <v>285</v>
      </c>
      <c r="I13" s="130">
        <f>SUM(C18,C26,C34)</f>
        <v>12</v>
      </c>
      <c r="J13" s="131">
        <f>I13/12</f>
        <v>1</v>
      </c>
      <c r="K13" s="130" t="str">
        <f>IF(I13&gt;10,"High",IF(I13&gt;8, "Medium","Low"))</f>
        <v>High</v>
      </c>
    </row>
    <row r="14" spans="1:11" ht="48" x14ac:dyDescent="0.2">
      <c r="A14" s="132" t="s">
        <v>13</v>
      </c>
      <c r="B14" s="132" t="s">
        <v>14</v>
      </c>
      <c r="C14" s="133"/>
      <c r="D14" s="133"/>
      <c r="G14" s="134" t="s">
        <v>0</v>
      </c>
      <c r="H14" s="135" t="s">
        <v>286</v>
      </c>
      <c r="I14">
        <f>SUM(C52,C62,C74,C81,C91)</f>
        <v>35</v>
      </c>
      <c r="J14" s="136">
        <f>I14/35</f>
        <v>1</v>
      </c>
      <c r="K14" t="str">
        <f>IF(I14&gt;31,"High",IF(I14&gt;24, "Medium","Low"))</f>
        <v>High</v>
      </c>
    </row>
    <row r="15" spans="1:11" ht="16" x14ac:dyDescent="0.2">
      <c r="A15" s="137" t="s">
        <v>287</v>
      </c>
      <c r="B15" s="138" t="s">
        <v>143</v>
      </c>
      <c r="C15" s="139"/>
      <c r="D15" s="139"/>
      <c r="G15" s="140"/>
      <c r="H15" s="141" t="s">
        <v>1</v>
      </c>
      <c r="I15">
        <f>SUM(C103,C111,C119)</f>
        <v>14</v>
      </c>
      <c r="J15" s="136">
        <f>I15/14</f>
        <v>1</v>
      </c>
      <c r="K15" t="str">
        <f>IF(I15&gt;12,"High",IF(I15&gt;9, "Medium","Low"))</f>
        <v>High</v>
      </c>
    </row>
    <row r="16" spans="1:11" ht="48" x14ac:dyDescent="0.2">
      <c r="A16" s="137" t="s">
        <v>288</v>
      </c>
      <c r="B16" s="138" t="s">
        <v>143</v>
      </c>
      <c r="C16" s="142"/>
      <c r="D16" s="142"/>
      <c r="G16" s="140"/>
      <c r="H16" s="135" t="s">
        <v>289</v>
      </c>
      <c r="I16">
        <f>SUM(C132,C140,C151,,C161,C171,C180,C187,C196)</f>
        <v>45</v>
      </c>
      <c r="J16" s="136">
        <f>I16/45</f>
        <v>1</v>
      </c>
      <c r="K16" t="str">
        <f>IF(I16&gt;40,"High",IF(I16&gt;31, "Medium","Low"))</f>
        <v>High</v>
      </c>
    </row>
    <row r="17" spans="1:11" ht="48" x14ac:dyDescent="0.2">
      <c r="A17" s="137" t="s">
        <v>290</v>
      </c>
      <c r="B17" s="138" t="s">
        <v>143</v>
      </c>
      <c r="G17" s="140"/>
      <c r="H17" s="141" t="s">
        <v>3</v>
      </c>
      <c r="I17">
        <f>C205</f>
        <v>4</v>
      </c>
      <c r="J17" s="136">
        <f>I17/4</f>
        <v>1</v>
      </c>
      <c r="K17" t="str">
        <f>IF(I17&gt;3,"High",IF(I17&gt;2, "Medium","Low"))</f>
        <v>High</v>
      </c>
    </row>
    <row r="18" spans="1:11" ht="32" x14ac:dyDescent="0.2">
      <c r="A18" s="137" t="s">
        <v>291</v>
      </c>
      <c r="B18" s="138" t="s">
        <v>143</v>
      </c>
      <c r="C18">
        <f>COUNTIF(B15:B18,"y")</f>
        <v>4</v>
      </c>
      <c r="G18" s="143"/>
      <c r="H18" s="144" t="s">
        <v>292</v>
      </c>
      <c r="I18" s="145">
        <f>C215</f>
        <v>7</v>
      </c>
      <c r="J18" s="146">
        <f>I18/7</f>
        <v>1</v>
      </c>
      <c r="K18" s="145" t="str">
        <f>IF(I18&gt;5,"High",IF(I18&gt;4, "Medium","Low"))</f>
        <v>High</v>
      </c>
    </row>
    <row r="19" spans="1:11" x14ac:dyDescent="0.2">
      <c r="B19" s="147"/>
      <c r="G19" s="143"/>
      <c r="H19" s="141" t="s">
        <v>293</v>
      </c>
      <c r="I19" s="148">
        <f>SUM(I14:I18)</f>
        <v>105</v>
      </c>
      <c r="J19" s="149">
        <f>I19/105</f>
        <v>1</v>
      </c>
      <c r="K19" s="148" t="str">
        <f>IF(I19&gt;94,"High",IF(I19&gt;73, "Medium","Low"))</f>
        <v>High</v>
      </c>
    </row>
    <row r="20" spans="1:11" ht="72" customHeight="1" thickBot="1" x14ac:dyDescent="0.25">
      <c r="A20" s="231" t="s">
        <v>294</v>
      </c>
      <c r="B20" s="231"/>
      <c r="C20" s="150"/>
      <c r="D20" s="150"/>
      <c r="E20" s="150"/>
      <c r="F20" s="150"/>
      <c r="G20" s="151" t="s">
        <v>295</v>
      </c>
      <c r="H20" s="152" t="s">
        <v>296</v>
      </c>
      <c r="I20" s="153">
        <f>I13+I19</f>
        <v>117</v>
      </c>
      <c r="J20" s="154">
        <f>I20/117</f>
        <v>1</v>
      </c>
      <c r="K20" s="153" t="str">
        <f>IF(I20&gt;104,"High",IF(I20&gt;81, "Medium","Low"))</f>
        <v>High</v>
      </c>
    </row>
    <row r="22" spans="1:11" x14ac:dyDescent="0.2">
      <c r="A22" s="155" t="s">
        <v>13</v>
      </c>
      <c r="B22" s="155" t="s">
        <v>14</v>
      </c>
    </row>
    <row r="23" spans="1:11" ht="64" x14ac:dyDescent="0.2">
      <c r="A23" s="156" t="s">
        <v>297</v>
      </c>
      <c r="B23" s="138" t="s">
        <v>143</v>
      </c>
    </row>
    <row r="24" spans="1:11" x14ac:dyDescent="0.2">
      <c r="A24" s="157" t="s">
        <v>298</v>
      </c>
      <c r="B24" s="138" t="s">
        <v>143</v>
      </c>
    </row>
    <row r="25" spans="1:11" ht="32" x14ac:dyDescent="0.2">
      <c r="A25" s="156" t="s">
        <v>299</v>
      </c>
      <c r="B25" s="138" t="s">
        <v>143</v>
      </c>
    </row>
    <row r="26" spans="1:11" ht="32" x14ac:dyDescent="0.2">
      <c r="A26" s="156" t="s">
        <v>300</v>
      </c>
      <c r="B26" s="138" t="s">
        <v>143</v>
      </c>
      <c r="C26">
        <f>COUNTIF(B23:B27,"y")</f>
        <v>4</v>
      </c>
    </row>
    <row r="27" spans="1:11" x14ac:dyDescent="0.2">
      <c r="A27" s="158"/>
      <c r="B27" s="159"/>
    </row>
    <row r="28" spans="1:11" ht="34.5" customHeight="1" x14ac:dyDescent="0.2">
      <c r="A28" s="231" t="s">
        <v>301</v>
      </c>
      <c r="B28" s="231"/>
    </row>
    <row r="30" spans="1:11" x14ac:dyDescent="0.2">
      <c r="A30" s="155" t="s">
        <v>13</v>
      </c>
      <c r="B30" s="155" t="s">
        <v>14</v>
      </c>
    </row>
    <row r="31" spans="1:11" ht="16" x14ac:dyDescent="0.2">
      <c r="A31" s="137" t="s">
        <v>302</v>
      </c>
      <c r="B31" s="138" t="s">
        <v>143</v>
      </c>
    </row>
    <row r="32" spans="1:11" ht="48" x14ac:dyDescent="0.2">
      <c r="A32" s="137" t="s">
        <v>303</v>
      </c>
      <c r="B32" s="138" t="s">
        <v>143</v>
      </c>
    </row>
    <row r="33" spans="1:4" ht="48" x14ac:dyDescent="0.2">
      <c r="A33" s="137" t="s">
        <v>304</v>
      </c>
      <c r="B33" s="138" t="s">
        <v>143</v>
      </c>
    </row>
    <row r="34" spans="1:4" ht="32" x14ac:dyDescent="0.2">
      <c r="A34" s="137" t="s">
        <v>305</v>
      </c>
      <c r="B34" s="138" t="s">
        <v>143</v>
      </c>
      <c r="C34">
        <f>COUNTIF(B31:B34,"y")</f>
        <v>4</v>
      </c>
    </row>
    <row r="36" spans="1:4" ht="60.75" customHeight="1" x14ac:dyDescent="0.2">
      <c r="A36" s="229" t="s">
        <v>306</v>
      </c>
      <c r="B36" s="229"/>
      <c r="C36" s="229"/>
      <c r="D36" s="160"/>
    </row>
    <row r="37" spans="1:4" ht="25.5" customHeight="1" x14ac:dyDescent="0.2">
      <c r="A37" s="232" t="s">
        <v>307</v>
      </c>
      <c r="B37" s="233"/>
      <c r="C37" s="233"/>
      <c r="D37" s="161"/>
    </row>
    <row r="38" spans="1:4" ht="25.5" customHeight="1" x14ac:dyDescent="0.2"/>
    <row r="39" spans="1:4" ht="63" customHeight="1" x14ac:dyDescent="0.2">
      <c r="A39" s="234" t="s">
        <v>308</v>
      </c>
      <c r="B39" s="234"/>
      <c r="C39" s="234"/>
      <c r="D39" s="161"/>
    </row>
    <row r="41" spans="1:4" x14ac:dyDescent="0.2">
      <c r="A41" s="155" t="s">
        <v>13</v>
      </c>
      <c r="B41" s="155" t="s">
        <v>14</v>
      </c>
    </row>
    <row r="42" spans="1:4" ht="32" x14ac:dyDescent="0.2">
      <c r="A42" s="137" t="s">
        <v>309</v>
      </c>
      <c r="B42" s="138" t="s">
        <v>143</v>
      </c>
    </row>
    <row r="43" spans="1:4" ht="80" x14ac:dyDescent="0.2">
      <c r="A43" s="137" t="s">
        <v>310</v>
      </c>
      <c r="B43" s="138" t="s">
        <v>143</v>
      </c>
    </row>
    <row r="44" spans="1:4" ht="64" x14ac:dyDescent="0.2">
      <c r="A44" s="156" t="s">
        <v>311</v>
      </c>
      <c r="B44" s="138" t="s">
        <v>143</v>
      </c>
    </row>
    <row r="45" spans="1:4" ht="48" x14ac:dyDescent="0.2">
      <c r="A45" s="137" t="s">
        <v>312</v>
      </c>
      <c r="B45" s="138" t="s">
        <v>143</v>
      </c>
    </row>
    <row r="46" spans="1:4" ht="32" x14ac:dyDescent="0.2">
      <c r="A46" s="162" t="s">
        <v>313</v>
      </c>
      <c r="B46" s="138" t="s">
        <v>143</v>
      </c>
    </row>
    <row r="47" spans="1:4" ht="48" x14ac:dyDescent="0.2">
      <c r="A47" s="162" t="s">
        <v>314</v>
      </c>
      <c r="B47" s="138" t="s">
        <v>143</v>
      </c>
    </row>
    <row r="48" spans="1:4" ht="112" x14ac:dyDescent="0.2">
      <c r="A48" s="163" t="s">
        <v>315</v>
      </c>
      <c r="B48" s="138" t="s">
        <v>143</v>
      </c>
    </row>
    <row r="49" spans="1:3" ht="64" x14ac:dyDescent="0.2">
      <c r="A49" s="162" t="s">
        <v>316</v>
      </c>
      <c r="B49" s="138" t="s">
        <v>143</v>
      </c>
    </row>
    <row r="50" spans="1:3" ht="64" x14ac:dyDescent="0.2">
      <c r="A50" s="162" t="s">
        <v>317</v>
      </c>
      <c r="B50" s="138" t="s">
        <v>143</v>
      </c>
    </row>
    <row r="51" spans="1:3" ht="48" x14ac:dyDescent="0.2">
      <c r="A51" s="162" t="s">
        <v>318</v>
      </c>
      <c r="B51" s="138" t="s">
        <v>143</v>
      </c>
    </row>
    <row r="52" spans="1:3" ht="112" x14ac:dyDescent="0.2">
      <c r="A52" s="162" t="s">
        <v>319</v>
      </c>
      <c r="B52" s="138" t="s">
        <v>143</v>
      </c>
      <c r="C52">
        <f>COUNTIF(B42:B52,"y")</f>
        <v>11</v>
      </c>
    </row>
    <row r="54" spans="1:3" ht="30" customHeight="1" x14ac:dyDescent="0.2">
      <c r="A54" s="235" t="s">
        <v>320</v>
      </c>
      <c r="B54" s="235"/>
    </row>
    <row r="56" spans="1:3" ht="19.5" customHeight="1" x14ac:dyDescent="0.2">
      <c r="A56" s="164" t="s">
        <v>13</v>
      </c>
      <c r="B56" s="164" t="s">
        <v>14</v>
      </c>
    </row>
    <row r="57" spans="1:3" ht="96" x14ac:dyDescent="0.2">
      <c r="A57" s="162" t="s">
        <v>321</v>
      </c>
      <c r="B57" s="138" t="s">
        <v>143</v>
      </c>
    </row>
    <row r="58" spans="1:3" ht="48" x14ac:dyDescent="0.2">
      <c r="A58" s="162" t="s">
        <v>322</v>
      </c>
      <c r="B58" s="138" t="s">
        <v>143</v>
      </c>
    </row>
    <row r="59" spans="1:3" ht="144" x14ac:dyDescent="0.2">
      <c r="A59" s="162" t="s">
        <v>323</v>
      </c>
      <c r="B59" s="138" t="s">
        <v>143</v>
      </c>
    </row>
    <row r="60" spans="1:3" ht="96" x14ac:dyDescent="0.2">
      <c r="A60" s="162" t="s">
        <v>324</v>
      </c>
      <c r="B60" s="138" t="s">
        <v>143</v>
      </c>
    </row>
    <row r="61" spans="1:3" ht="80" x14ac:dyDescent="0.2">
      <c r="A61" s="162" t="s">
        <v>325</v>
      </c>
      <c r="B61" s="138" t="s">
        <v>143</v>
      </c>
    </row>
    <row r="62" spans="1:3" ht="64" x14ac:dyDescent="0.2">
      <c r="A62" s="162" t="s">
        <v>326</v>
      </c>
      <c r="B62" s="138" t="s">
        <v>143</v>
      </c>
      <c r="C62">
        <f>COUNTIF(B57:B62,"y")</f>
        <v>6</v>
      </c>
    </row>
    <row r="64" spans="1:3" ht="45" customHeight="1" x14ac:dyDescent="0.2">
      <c r="A64" s="228" t="s">
        <v>327</v>
      </c>
      <c r="B64" s="228"/>
    </row>
    <row r="65" spans="1:3" x14ac:dyDescent="0.2">
      <c r="A65" s="165"/>
      <c r="B65" s="165"/>
    </row>
    <row r="66" spans="1:3" ht="23.25" customHeight="1" x14ac:dyDescent="0.2">
      <c r="A66" s="166" t="s">
        <v>13</v>
      </c>
      <c r="B66" s="166" t="s">
        <v>14</v>
      </c>
    </row>
    <row r="67" spans="1:3" ht="64" x14ac:dyDescent="0.2">
      <c r="A67" s="162" t="s">
        <v>328</v>
      </c>
      <c r="B67" s="138" t="s">
        <v>143</v>
      </c>
    </row>
    <row r="68" spans="1:3" ht="112" x14ac:dyDescent="0.2">
      <c r="A68" s="162" t="s">
        <v>329</v>
      </c>
      <c r="B68" s="138" t="s">
        <v>143</v>
      </c>
    </row>
    <row r="69" spans="1:3" ht="176" x14ac:dyDescent="0.2">
      <c r="A69" s="162" t="s">
        <v>330</v>
      </c>
      <c r="B69" s="138" t="s">
        <v>143</v>
      </c>
    </row>
    <row r="70" spans="1:3" ht="176" x14ac:dyDescent="0.2">
      <c r="A70" s="162" t="s">
        <v>331</v>
      </c>
      <c r="B70" s="138" t="s">
        <v>143</v>
      </c>
    </row>
    <row r="71" spans="1:3" ht="176" x14ac:dyDescent="0.2">
      <c r="A71" s="162" t="s">
        <v>332</v>
      </c>
      <c r="B71" s="138" t="s">
        <v>143</v>
      </c>
    </row>
    <row r="72" spans="1:3" ht="80" x14ac:dyDescent="0.2">
      <c r="A72" s="162" t="s">
        <v>333</v>
      </c>
      <c r="B72" s="138" t="s">
        <v>143</v>
      </c>
    </row>
    <row r="73" spans="1:3" ht="80" x14ac:dyDescent="0.2">
      <c r="A73" s="162" t="s">
        <v>334</v>
      </c>
      <c r="B73" s="138" t="s">
        <v>143</v>
      </c>
    </row>
    <row r="74" spans="1:3" ht="112" x14ac:dyDescent="0.2">
      <c r="A74" s="162" t="s">
        <v>335</v>
      </c>
      <c r="B74" s="138" t="s">
        <v>143</v>
      </c>
      <c r="C74">
        <f>COUNTIF(B67:B74,"y")</f>
        <v>8</v>
      </c>
    </row>
    <row r="76" spans="1:3" ht="75" customHeight="1" x14ac:dyDescent="0.2">
      <c r="A76" s="228" t="s">
        <v>336</v>
      </c>
      <c r="B76" s="228"/>
    </row>
    <row r="77" spans="1:3" ht="16" x14ac:dyDescent="0.2">
      <c r="A77" s="166" t="s">
        <v>13</v>
      </c>
      <c r="B77" s="167" t="s">
        <v>14</v>
      </c>
    </row>
    <row r="78" spans="1:3" ht="96" x14ac:dyDescent="0.2">
      <c r="A78" s="163" t="s">
        <v>337</v>
      </c>
      <c r="B78" s="138" t="s">
        <v>143</v>
      </c>
    </row>
    <row r="79" spans="1:3" ht="64" x14ac:dyDescent="0.2">
      <c r="A79" s="156" t="s">
        <v>338</v>
      </c>
      <c r="B79" s="138" t="s">
        <v>143</v>
      </c>
    </row>
    <row r="80" spans="1:3" ht="32" x14ac:dyDescent="0.2">
      <c r="A80" s="156" t="s">
        <v>339</v>
      </c>
      <c r="B80" s="138" t="s">
        <v>143</v>
      </c>
    </row>
    <row r="81" spans="1:3" ht="32" x14ac:dyDescent="0.2">
      <c r="A81" s="137" t="s">
        <v>340</v>
      </c>
      <c r="B81" s="138" t="s">
        <v>143</v>
      </c>
      <c r="C81">
        <f>COUNTIF(B78:B81,"y")</f>
        <v>4</v>
      </c>
    </row>
    <row r="82" spans="1:3" x14ac:dyDescent="0.2">
      <c r="A82" s="133"/>
      <c r="B82" s="133"/>
    </row>
    <row r="83" spans="1:3" x14ac:dyDescent="0.2">
      <c r="A83" s="237" t="s">
        <v>341</v>
      </c>
      <c r="B83" s="237"/>
    </row>
    <row r="84" spans="1:3" x14ac:dyDescent="0.2">
      <c r="A84" s="168"/>
      <c r="B84" s="168"/>
    </row>
    <row r="85" spans="1:3" ht="16" x14ac:dyDescent="0.2">
      <c r="A85" s="166" t="s">
        <v>13</v>
      </c>
      <c r="B85" s="166" t="s">
        <v>14</v>
      </c>
    </row>
    <row r="86" spans="1:3" x14ac:dyDescent="0.2">
      <c r="A86" s="169" t="s">
        <v>342</v>
      </c>
      <c r="B86" s="138" t="s">
        <v>143</v>
      </c>
    </row>
    <row r="87" spans="1:3" ht="32" x14ac:dyDescent="0.2">
      <c r="A87" s="137" t="s">
        <v>343</v>
      </c>
      <c r="B87" s="138" t="s">
        <v>143</v>
      </c>
    </row>
    <row r="88" spans="1:3" ht="32" x14ac:dyDescent="0.2">
      <c r="A88" s="137" t="s">
        <v>344</v>
      </c>
      <c r="B88" s="138" t="s">
        <v>143</v>
      </c>
    </row>
    <row r="89" spans="1:3" ht="48" x14ac:dyDescent="0.2">
      <c r="A89" s="137" t="s">
        <v>345</v>
      </c>
      <c r="B89" s="138" t="s">
        <v>143</v>
      </c>
    </row>
    <row r="90" spans="1:3" ht="48" x14ac:dyDescent="0.2">
      <c r="A90" s="137" t="s">
        <v>346</v>
      </c>
      <c r="B90" s="138" t="s">
        <v>143</v>
      </c>
    </row>
    <row r="91" spans="1:3" ht="32" x14ac:dyDescent="0.2">
      <c r="A91" s="137" t="s">
        <v>347</v>
      </c>
      <c r="B91" s="138" t="s">
        <v>143</v>
      </c>
      <c r="C91">
        <f>COUNTIF(B86:B91,"y")</f>
        <v>6</v>
      </c>
    </row>
    <row r="93" spans="1:3" ht="31" x14ac:dyDescent="0.35">
      <c r="A93" s="238" t="s">
        <v>1</v>
      </c>
      <c r="B93" s="239"/>
      <c r="C93" s="239"/>
    </row>
    <row r="95" spans="1:3" ht="45" customHeight="1" x14ac:dyDescent="0.2">
      <c r="A95" s="231" t="s">
        <v>348</v>
      </c>
      <c r="B95" s="231"/>
    </row>
    <row r="96" spans="1:3" x14ac:dyDescent="0.2">
      <c r="A96" s="170"/>
      <c r="B96" s="170"/>
    </row>
    <row r="97" spans="1:3" x14ac:dyDescent="0.2">
      <c r="A97" s="155" t="s">
        <v>13</v>
      </c>
      <c r="B97" s="155" t="s">
        <v>14</v>
      </c>
    </row>
    <row r="98" spans="1:3" ht="32" x14ac:dyDescent="0.2">
      <c r="A98" s="171" t="s">
        <v>349</v>
      </c>
      <c r="B98" s="138" t="s">
        <v>143</v>
      </c>
    </row>
    <row r="99" spans="1:3" ht="32" x14ac:dyDescent="0.2">
      <c r="A99" s="171" t="s">
        <v>350</v>
      </c>
      <c r="B99" s="138" t="s">
        <v>143</v>
      </c>
    </row>
    <row r="100" spans="1:3" ht="32" x14ac:dyDescent="0.2">
      <c r="A100" s="171" t="s">
        <v>351</v>
      </c>
      <c r="B100" s="138" t="s">
        <v>143</v>
      </c>
    </row>
    <row r="101" spans="1:3" ht="48" x14ac:dyDescent="0.2">
      <c r="A101" s="171" t="s">
        <v>352</v>
      </c>
      <c r="B101" s="138" t="s">
        <v>143</v>
      </c>
    </row>
    <row r="102" spans="1:3" ht="32" x14ac:dyDescent="0.2">
      <c r="A102" s="171" t="s">
        <v>353</v>
      </c>
      <c r="B102" s="138" t="s">
        <v>143</v>
      </c>
    </row>
    <row r="103" spans="1:3" ht="32" x14ac:dyDescent="0.2">
      <c r="A103" s="171" t="s">
        <v>354</v>
      </c>
      <c r="B103" s="138" t="s">
        <v>143</v>
      </c>
      <c r="C103">
        <f>COUNTIF(B98:B103,"y")</f>
        <v>6</v>
      </c>
    </row>
    <row r="105" spans="1:3" ht="60" customHeight="1" x14ac:dyDescent="0.2">
      <c r="A105" s="231" t="s">
        <v>355</v>
      </c>
      <c r="B105" s="231"/>
    </row>
    <row r="106" spans="1:3" x14ac:dyDescent="0.2">
      <c r="A106" s="170"/>
      <c r="B106" s="170"/>
    </row>
    <row r="107" spans="1:3" ht="16" x14ac:dyDescent="0.2">
      <c r="A107" s="172" t="s">
        <v>13</v>
      </c>
      <c r="B107" s="155" t="s">
        <v>14</v>
      </c>
    </row>
    <row r="108" spans="1:3" ht="32" x14ac:dyDescent="0.2">
      <c r="A108" s="137" t="s">
        <v>356</v>
      </c>
      <c r="B108" s="138" t="s">
        <v>143</v>
      </c>
    </row>
    <row r="109" spans="1:3" ht="32" x14ac:dyDescent="0.2">
      <c r="A109" s="137" t="s">
        <v>357</v>
      </c>
      <c r="B109" s="138" t="s">
        <v>143</v>
      </c>
    </row>
    <row r="110" spans="1:3" ht="32" x14ac:dyDescent="0.2">
      <c r="A110" s="137" t="s">
        <v>358</v>
      </c>
      <c r="B110" s="138" t="s">
        <v>143</v>
      </c>
    </row>
    <row r="111" spans="1:3" ht="48" x14ac:dyDescent="0.2">
      <c r="A111" s="137" t="s">
        <v>359</v>
      </c>
      <c r="B111" s="138" t="s">
        <v>143</v>
      </c>
      <c r="C111">
        <f>COUNTIF(B108:B111,"y")</f>
        <v>4</v>
      </c>
    </row>
    <row r="113" spans="1:3" ht="60" customHeight="1" x14ac:dyDescent="0.2">
      <c r="A113" s="231" t="s">
        <v>360</v>
      </c>
      <c r="B113" s="231"/>
    </row>
    <row r="114" spans="1:3" x14ac:dyDescent="0.2">
      <c r="A114" s="170"/>
      <c r="B114" s="170"/>
    </row>
    <row r="115" spans="1:3" ht="16" x14ac:dyDescent="0.2">
      <c r="A115" s="166" t="s">
        <v>13</v>
      </c>
      <c r="B115" s="166" t="s">
        <v>14</v>
      </c>
    </row>
    <row r="116" spans="1:3" ht="128" x14ac:dyDescent="0.2">
      <c r="A116" s="173" t="s">
        <v>361</v>
      </c>
      <c r="B116" s="138" t="s">
        <v>143</v>
      </c>
    </row>
    <row r="117" spans="1:3" ht="48" x14ac:dyDescent="0.2">
      <c r="A117" s="173" t="s">
        <v>362</v>
      </c>
      <c r="B117" s="138" t="s">
        <v>143</v>
      </c>
    </row>
    <row r="118" spans="1:3" ht="80" x14ac:dyDescent="0.2">
      <c r="A118" s="173" t="s">
        <v>363</v>
      </c>
      <c r="B118" s="138" t="s">
        <v>143</v>
      </c>
    </row>
    <row r="119" spans="1:3" ht="30" x14ac:dyDescent="0.2">
      <c r="A119" s="174" t="s">
        <v>364</v>
      </c>
      <c r="B119" s="138" t="s">
        <v>143</v>
      </c>
      <c r="C119">
        <f>COUNTIF(B116:B119,"y")</f>
        <v>4</v>
      </c>
    </row>
    <row r="120" spans="1:3" x14ac:dyDescent="0.2">
      <c r="A120" s="175"/>
      <c r="B120" s="175"/>
    </row>
    <row r="121" spans="1:3" ht="45" customHeight="1" x14ac:dyDescent="0.2">
      <c r="A121" s="240" t="s">
        <v>156</v>
      </c>
      <c r="B121" s="241"/>
      <c r="C121" s="241"/>
    </row>
    <row r="122" spans="1:3" x14ac:dyDescent="0.2">
      <c r="A122" s="175"/>
      <c r="B122" s="175"/>
    </row>
    <row r="123" spans="1:3" ht="28.5" customHeight="1" x14ac:dyDescent="0.2">
      <c r="A123" s="231" t="s">
        <v>365</v>
      </c>
      <c r="B123" s="231"/>
    </row>
    <row r="124" spans="1:3" ht="16" x14ac:dyDescent="0.2">
      <c r="A124" s="176" t="s">
        <v>13</v>
      </c>
      <c r="B124" s="155" t="s">
        <v>14</v>
      </c>
    </row>
    <row r="125" spans="1:3" ht="48" x14ac:dyDescent="0.2">
      <c r="A125" s="137" t="s">
        <v>366</v>
      </c>
      <c r="B125" s="138" t="s">
        <v>143</v>
      </c>
    </row>
    <row r="126" spans="1:3" ht="48" x14ac:dyDescent="0.2">
      <c r="A126" s="137" t="s">
        <v>367</v>
      </c>
      <c r="B126" s="138" t="s">
        <v>143</v>
      </c>
    </row>
    <row r="127" spans="1:3" ht="64" x14ac:dyDescent="0.2">
      <c r="A127" s="137" t="s">
        <v>368</v>
      </c>
      <c r="B127" s="138" t="s">
        <v>143</v>
      </c>
    </row>
    <row r="128" spans="1:3" ht="32" x14ac:dyDescent="0.2">
      <c r="A128" s="137" t="s">
        <v>369</v>
      </c>
      <c r="B128" s="138" t="s">
        <v>143</v>
      </c>
    </row>
    <row r="129" spans="1:3" ht="64" x14ac:dyDescent="0.2">
      <c r="A129" s="137" t="s">
        <v>370</v>
      </c>
      <c r="B129" s="138" t="s">
        <v>143</v>
      </c>
    </row>
    <row r="130" spans="1:3" ht="16" x14ac:dyDescent="0.2">
      <c r="A130" s="137" t="s">
        <v>371</v>
      </c>
      <c r="B130" s="138" t="s">
        <v>143</v>
      </c>
    </row>
    <row r="131" spans="1:3" ht="80" x14ac:dyDescent="0.2">
      <c r="A131" s="137" t="s">
        <v>372</v>
      </c>
      <c r="B131" s="138" t="s">
        <v>143</v>
      </c>
    </row>
    <row r="132" spans="1:3" ht="64" x14ac:dyDescent="0.2">
      <c r="A132" s="137" t="s">
        <v>373</v>
      </c>
      <c r="B132" s="138" t="s">
        <v>143</v>
      </c>
      <c r="C132">
        <f>COUNTIF(B125:B132,"y")</f>
        <v>8</v>
      </c>
    </row>
    <row r="134" spans="1:3" ht="30" customHeight="1" x14ac:dyDescent="0.2">
      <c r="A134" s="236" t="s">
        <v>374</v>
      </c>
      <c r="B134" s="236"/>
    </row>
    <row r="135" spans="1:3" x14ac:dyDescent="0.2">
      <c r="A135" s="177"/>
      <c r="B135" s="177"/>
    </row>
    <row r="136" spans="1:3" ht="16" x14ac:dyDescent="0.2">
      <c r="A136" s="166" t="s">
        <v>13</v>
      </c>
      <c r="B136" s="166" t="s">
        <v>14</v>
      </c>
    </row>
    <row r="137" spans="1:3" ht="48" x14ac:dyDescent="0.2">
      <c r="A137" s="137" t="s">
        <v>375</v>
      </c>
      <c r="B137" s="138" t="s">
        <v>143</v>
      </c>
    </row>
    <row r="138" spans="1:3" ht="80" x14ac:dyDescent="0.2">
      <c r="A138" s="137" t="s">
        <v>376</v>
      </c>
      <c r="B138" s="138" t="s">
        <v>143</v>
      </c>
    </row>
    <row r="139" spans="1:3" ht="32" x14ac:dyDescent="0.2">
      <c r="A139" s="137" t="s">
        <v>377</v>
      </c>
      <c r="B139" s="138" t="s">
        <v>143</v>
      </c>
    </row>
    <row r="140" spans="1:3" ht="96" x14ac:dyDescent="0.2">
      <c r="A140" s="156" t="s">
        <v>378</v>
      </c>
      <c r="B140" s="138" t="s">
        <v>143</v>
      </c>
      <c r="C140">
        <f>COUNTIF(B137:B140,"y")</f>
        <v>4</v>
      </c>
    </row>
    <row r="142" spans="1:3" ht="45" customHeight="1" x14ac:dyDescent="0.2">
      <c r="A142" s="236" t="s">
        <v>379</v>
      </c>
      <c r="B142" s="236"/>
    </row>
    <row r="143" spans="1:3" x14ac:dyDescent="0.2">
      <c r="A143" s="155" t="s">
        <v>13</v>
      </c>
      <c r="B143" s="155" t="s">
        <v>14</v>
      </c>
    </row>
    <row r="144" spans="1:3" ht="32" x14ac:dyDescent="0.2">
      <c r="A144" s="156" t="s">
        <v>380</v>
      </c>
      <c r="B144" s="138" t="s">
        <v>143</v>
      </c>
    </row>
    <row r="145" spans="1:3" ht="16" x14ac:dyDescent="0.2">
      <c r="A145" s="156" t="s">
        <v>381</v>
      </c>
      <c r="B145" s="138" t="s">
        <v>143</v>
      </c>
    </row>
    <row r="146" spans="1:3" ht="48" x14ac:dyDescent="0.2">
      <c r="A146" s="156" t="s">
        <v>382</v>
      </c>
      <c r="B146" s="138" t="s">
        <v>143</v>
      </c>
    </row>
    <row r="147" spans="1:3" ht="48" x14ac:dyDescent="0.2">
      <c r="A147" s="156" t="s">
        <v>383</v>
      </c>
      <c r="B147" s="138" t="s">
        <v>143</v>
      </c>
    </row>
    <row r="148" spans="1:3" ht="48" x14ac:dyDescent="0.2">
      <c r="A148" s="156" t="s">
        <v>384</v>
      </c>
      <c r="B148" s="138" t="s">
        <v>143</v>
      </c>
    </row>
    <row r="149" spans="1:3" ht="32" x14ac:dyDescent="0.2">
      <c r="A149" s="156" t="s">
        <v>385</v>
      </c>
      <c r="B149" s="138" t="s">
        <v>143</v>
      </c>
    </row>
    <row r="150" spans="1:3" ht="112" x14ac:dyDescent="0.2">
      <c r="A150" s="156" t="s">
        <v>386</v>
      </c>
      <c r="B150" s="138" t="s">
        <v>143</v>
      </c>
    </row>
    <row r="151" spans="1:3" ht="80" x14ac:dyDescent="0.2">
      <c r="A151" s="156" t="s">
        <v>387</v>
      </c>
      <c r="B151" s="138" t="s">
        <v>143</v>
      </c>
      <c r="C151">
        <f>COUNTIF(B144:B151,"y")</f>
        <v>8</v>
      </c>
    </row>
    <row r="152" spans="1:3" x14ac:dyDescent="0.2">
      <c r="A152" s="142"/>
    </row>
    <row r="153" spans="1:3" ht="45" customHeight="1" x14ac:dyDescent="0.2">
      <c r="A153" s="231" t="s">
        <v>388</v>
      </c>
      <c r="B153" s="231"/>
    </row>
    <row r="154" spans="1:3" x14ac:dyDescent="0.2">
      <c r="A154" s="170"/>
      <c r="B154" s="170"/>
    </row>
    <row r="155" spans="1:3" x14ac:dyDescent="0.2">
      <c r="A155" s="178" t="s">
        <v>13</v>
      </c>
      <c r="B155" s="178" t="s">
        <v>14</v>
      </c>
    </row>
    <row r="156" spans="1:3" ht="32" x14ac:dyDescent="0.2">
      <c r="A156" s="156" t="s">
        <v>389</v>
      </c>
      <c r="B156" s="138" t="s">
        <v>143</v>
      </c>
    </row>
    <row r="157" spans="1:3" ht="32" x14ac:dyDescent="0.2">
      <c r="A157" s="156" t="s">
        <v>390</v>
      </c>
      <c r="B157" s="138" t="s">
        <v>143</v>
      </c>
    </row>
    <row r="158" spans="1:3" ht="32" x14ac:dyDescent="0.2">
      <c r="A158" s="156" t="s">
        <v>391</v>
      </c>
      <c r="B158" s="138" t="s">
        <v>143</v>
      </c>
    </row>
    <row r="159" spans="1:3" ht="80" x14ac:dyDescent="0.2">
      <c r="A159" s="156" t="s">
        <v>392</v>
      </c>
      <c r="B159" s="138" t="s">
        <v>143</v>
      </c>
    </row>
    <row r="160" spans="1:3" ht="48" x14ac:dyDescent="0.2">
      <c r="A160" s="156" t="s">
        <v>393</v>
      </c>
      <c r="B160" s="138" t="s">
        <v>143</v>
      </c>
    </row>
    <row r="161" spans="1:3" ht="32" x14ac:dyDescent="0.2">
      <c r="A161" s="156" t="s">
        <v>394</v>
      </c>
      <c r="B161" s="138" t="s">
        <v>143</v>
      </c>
      <c r="C161">
        <f>COUNTIF(B156:B161,"y")</f>
        <v>6</v>
      </c>
    </row>
    <row r="163" spans="1:3" ht="60" customHeight="1" x14ac:dyDescent="0.2">
      <c r="A163" s="231" t="s">
        <v>395</v>
      </c>
      <c r="B163" s="231"/>
    </row>
    <row r="164" spans="1:3" x14ac:dyDescent="0.2">
      <c r="A164" s="170"/>
      <c r="B164" s="170"/>
    </row>
    <row r="165" spans="1:3" x14ac:dyDescent="0.2">
      <c r="A165" s="178" t="s">
        <v>13</v>
      </c>
      <c r="B165" s="178" t="s">
        <v>14</v>
      </c>
    </row>
    <row r="166" spans="1:3" ht="32" x14ac:dyDescent="0.2">
      <c r="A166" s="156" t="s">
        <v>396</v>
      </c>
      <c r="B166" s="138" t="s">
        <v>143</v>
      </c>
    </row>
    <row r="167" spans="1:3" ht="16" x14ac:dyDescent="0.2">
      <c r="A167" s="156" t="s">
        <v>201</v>
      </c>
      <c r="B167" s="138" t="s">
        <v>143</v>
      </c>
    </row>
    <row r="168" spans="1:3" ht="16" x14ac:dyDescent="0.2">
      <c r="A168" s="156" t="s">
        <v>202</v>
      </c>
      <c r="B168" s="138" t="s">
        <v>143</v>
      </c>
    </row>
    <row r="169" spans="1:3" ht="48" x14ac:dyDescent="0.2">
      <c r="A169" s="156" t="s">
        <v>397</v>
      </c>
      <c r="B169" s="138" t="s">
        <v>143</v>
      </c>
    </row>
    <row r="170" spans="1:3" ht="32" x14ac:dyDescent="0.2">
      <c r="A170" s="156" t="s">
        <v>398</v>
      </c>
      <c r="B170" s="138" t="s">
        <v>143</v>
      </c>
    </row>
    <row r="171" spans="1:3" ht="32" x14ac:dyDescent="0.2">
      <c r="A171" s="156" t="s">
        <v>399</v>
      </c>
      <c r="B171" s="138" t="s">
        <v>143</v>
      </c>
      <c r="C171">
        <f>COUNTIF(B166:B171,"y")</f>
        <v>6</v>
      </c>
    </row>
    <row r="173" spans="1:3" ht="60" customHeight="1" x14ac:dyDescent="0.2">
      <c r="A173" s="236" t="s">
        <v>400</v>
      </c>
      <c r="B173" s="236"/>
    </row>
    <row r="174" spans="1:3" x14ac:dyDescent="0.2">
      <c r="A174" s="177"/>
      <c r="B174" s="177"/>
    </row>
    <row r="175" spans="1:3" ht="16" x14ac:dyDescent="0.2">
      <c r="A175" s="166" t="s">
        <v>13</v>
      </c>
      <c r="B175" s="155" t="s">
        <v>14</v>
      </c>
    </row>
    <row r="176" spans="1:3" ht="64" x14ac:dyDescent="0.2">
      <c r="A176" s="156" t="s">
        <v>401</v>
      </c>
      <c r="B176" s="138" t="s">
        <v>143</v>
      </c>
    </row>
    <row r="177" spans="1:3" ht="32" x14ac:dyDescent="0.2">
      <c r="A177" s="137" t="s">
        <v>402</v>
      </c>
      <c r="B177" s="138" t="s">
        <v>143</v>
      </c>
    </row>
    <row r="178" spans="1:3" ht="96" x14ac:dyDescent="0.2">
      <c r="A178" s="137" t="s">
        <v>403</v>
      </c>
      <c r="B178" s="138" t="s">
        <v>143</v>
      </c>
    </row>
    <row r="179" spans="1:3" ht="64" x14ac:dyDescent="0.2">
      <c r="A179" s="137" t="s">
        <v>404</v>
      </c>
      <c r="B179" s="138" t="s">
        <v>143</v>
      </c>
    </row>
    <row r="180" spans="1:3" ht="64" x14ac:dyDescent="0.2">
      <c r="A180" s="137" t="s">
        <v>405</v>
      </c>
      <c r="B180" s="138" t="s">
        <v>143</v>
      </c>
      <c r="C180">
        <f>COUNTIF(B176:B180,"y")</f>
        <v>5</v>
      </c>
    </row>
    <row r="182" spans="1:3" ht="60" customHeight="1" x14ac:dyDescent="0.2">
      <c r="A182" s="231" t="s">
        <v>406</v>
      </c>
      <c r="B182" s="231"/>
    </row>
    <row r="183" spans="1:3" x14ac:dyDescent="0.2">
      <c r="A183" s="170"/>
      <c r="B183" s="170"/>
    </row>
    <row r="184" spans="1:3" ht="16" x14ac:dyDescent="0.2">
      <c r="A184" s="172" t="s">
        <v>13</v>
      </c>
      <c r="B184" s="179" t="s">
        <v>14</v>
      </c>
    </row>
    <row r="185" spans="1:3" ht="64" x14ac:dyDescent="0.2">
      <c r="A185" s="137" t="s">
        <v>407</v>
      </c>
      <c r="B185" s="138" t="s">
        <v>143</v>
      </c>
    </row>
    <row r="186" spans="1:3" ht="48" x14ac:dyDescent="0.2">
      <c r="A186" s="156" t="s">
        <v>408</v>
      </c>
      <c r="B186" s="138" t="s">
        <v>143</v>
      </c>
    </row>
    <row r="187" spans="1:3" ht="80" x14ac:dyDescent="0.2">
      <c r="A187" s="137" t="s">
        <v>409</v>
      </c>
      <c r="B187" s="138" t="s">
        <v>143</v>
      </c>
      <c r="C187">
        <f>COUNTIF(B185:B187,"y")</f>
        <v>3</v>
      </c>
    </row>
    <row r="189" spans="1:3" ht="60" customHeight="1" x14ac:dyDescent="0.2">
      <c r="A189" s="231" t="s">
        <v>410</v>
      </c>
      <c r="B189" s="231"/>
    </row>
    <row r="190" spans="1:3" x14ac:dyDescent="0.2">
      <c r="A190" s="170"/>
      <c r="B190" s="170"/>
    </row>
    <row r="191" spans="1:3" ht="16" x14ac:dyDescent="0.2">
      <c r="A191" s="172" t="s">
        <v>13</v>
      </c>
      <c r="B191" s="179" t="s">
        <v>14</v>
      </c>
    </row>
    <row r="192" spans="1:3" ht="48" x14ac:dyDescent="0.2">
      <c r="A192" s="137" t="s">
        <v>411</v>
      </c>
      <c r="B192" s="138" t="s">
        <v>143</v>
      </c>
    </row>
    <row r="193" spans="1:3" ht="32" x14ac:dyDescent="0.2">
      <c r="A193" s="137" t="s">
        <v>412</v>
      </c>
      <c r="B193" s="138" t="s">
        <v>143</v>
      </c>
    </row>
    <row r="194" spans="1:3" ht="48" x14ac:dyDescent="0.2">
      <c r="A194" s="137" t="s">
        <v>413</v>
      </c>
      <c r="B194" s="138" t="s">
        <v>143</v>
      </c>
    </row>
    <row r="195" spans="1:3" ht="32" x14ac:dyDescent="0.2">
      <c r="A195" s="137" t="s">
        <v>414</v>
      </c>
      <c r="B195" s="138" t="s">
        <v>143</v>
      </c>
    </row>
    <row r="196" spans="1:3" ht="64" x14ac:dyDescent="0.2">
      <c r="A196" s="137" t="s">
        <v>415</v>
      </c>
      <c r="B196" s="138" t="s">
        <v>143</v>
      </c>
      <c r="C196">
        <f>COUNTIF(B192:B196,"y")</f>
        <v>5</v>
      </c>
    </row>
    <row r="198" spans="1:3" ht="57" customHeight="1" x14ac:dyDescent="0.2">
      <c r="A198" s="242" t="s">
        <v>3</v>
      </c>
      <c r="B198" s="242"/>
      <c r="C198" s="242"/>
    </row>
    <row r="200" spans="1:3" ht="60" customHeight="1" x14ac:dyDescent="0.2">
      <c r="A200" s="231" t="s">
        <v>416</v>
      </c>
      <c r="B200" s="231"/>
    </row>
    <row r="201" spans="1:3" ht="16" x14ac:dyDescent="0.2">
      <c r="A201" s="172" t="s">
        <v>13</v>
      </c>
      <c r="B201" s="179" t="s">
        <v>14</v>
      </c>
    </row>
    <row r="202" spans="1:3" ht="16" x14ac:dyDescent="0.2">
      <c r="A202" s="137" t="s">
        <v>417</v>
      </c>
      <c r="B202" s="138" t="s">
        <v>143</v>
      </c>
    </row>
    <row r="203" spans="1:3" ht="80" x14ac:dyDescent="0.2">
      <c r="A203" s="137" t="s">
        <v>418</v>
      </c>
      <c r="B203" s="138" t="s">
        <v>143</v>
      </c>
    </row>
    <row r="204" spans="1:3" ht="64" x14ac:dyDescent="0.2">
      <c r="A204" s="137" t="s">
        <v>419</v>
      </c>
      <c r="B204" s="138" t="s">
        <v>143</v>
      </c>
    </row>
    <row r="205" spans="1:3" ht="32" x14ac:dyDescent="0.2">
      <c r="A205" s="137" t="s">
        <v>420</v>
      </c>
      <c r="B205" s="138" t="s">
        <v>143</v>
      </c>
      <c r="C205">
        <f>COUNTIF(B202:B205,"y")</f>
        <v>4</v>
      </c>
    </row>
    <row r="207" spans="1:3" ht="90" customHeight="1" x14ac:dyDescent="0.2">
      <c r="A207" s="231" t="s">
        <v>421</v>
      </c>
      <c r="B207" s="231"/>
    </row>
    <row r="208" spans="1:3" ht="16" x14ac:dyDescent="0.2">
      <c r="A208" s="172" t="s">
        <v>13</v>
      </c>
      <c r="B208" s="179" t="s">
        <v>14</v>
      </c>
    </row>
    <row r="209" spans="1:3" ht="32" x14ac:dyDescent="0.2">
      <c r="A209" s="137" t="s">
        <v>422</v>
      </c>
      <c r="B209" s="138" t="s">
        <v>143</v>
      </c>
    </row>
    <row r="210" spans="1:3" ht="16" x14ac:dyDescent="0.2">
      <c r="A210" s="137" t="s">
        <v>423</v>
      </c>
      <c r="B210" s="138" t="s">
        <v>143</v>
      </c>
    </row>
    <row r="211" spans="1:3" ht="32" x14ac:dyDescent="0.2">
      <c r="A211" s="137" t="s">
        <v>424</v>
      </c>
      <c r="B211" s="138" t="s">
        <v>143</v>
      </c>
    </row>
    <row r="212" spans="1:3" ht="48" x14ac:dyDescent="0.2">
      <c r="A212" s="137" t="s">
        <v>248</v>
      </c>
      <c r="B212" s="138" t="s">
        <v>143</v>
      </c>
    </row>
    <row r="213" spans="1:3" ht="32" x14ac:dyDescent="0.2">
      <c r="A213" s="137" t="s">
        <v>425</v>
      </c>
      <c r="B213" s="138" t="s">
        <v>143</v>
      </c>
    </row>
    <row r="214" spans="1:3" ht="32" x14ac:dyDescent="0.2">
      <c r="A214" s="137" t="s">
        <v>426</v>
      </c>
      <c r="B214" s="138" t="s">
        <v>143</v>
      </c>
    </row>
    <row r="215" spans="1:3" ht="48" x14ac:dyDescent="0.2">
      <c r="A215" s="137" t="s">
        <v>427</v>
      </c>
      <c r="B215" s="138" t="s">
        <v>143</v>
      </c>
      <c r="C215">
        <f>COUNTIF(B209:B215,"y")</f>
        <v>7</v>
      </c>
    </row>
  </sheetData>
  <sheetProtection algorithmName="SHA-512" hashValue="Hcj7fvx1xzZwotVGnVYhIsvehb57rwVvCcE7m6W/usz6s+KDgCyXMPkNAeiUTqdiu7/aCIWbCLwI9zyBz8fNKQ==" saltValue="Q1FtQIOi8JO41s5IDoCaHQ==" spinCount="100000" sheet="1" objects="1" scenarios="1" selectLockedCells="1"/>
  <mergeCells count="35">
    <mergeCell ref="A182:B182"/>
    <mergeCell ref="A189:B189"/>
    <mergeCell ref="A198:C198"/>
    <mergeCell ref="A200:B200"/>
    <mergeCell ref="A207:B207"/>
    <mergeCell ref="A173:B173"/>
    <mergeCell ref="A83:B83"/>
    <mergeCell ref="A93:C93"/>
    <mergeCell ref="A95:B95"/>
    <mergeCell ref="A105:B105"/>
    <mergeCell ref="A113:B113"/>
    <mergeCell ref="A121:C121"/>
    <mergeCell ref="A123:B123"/>
    <mergeCell ref="A134:B134"/>
    <mergeCell ref="A142:B142"/>
    <mergeCell ref="A153:B153"/>
    <mergeCell ref="A163:B163"/>
    <mergeCell ref="A76:B76"/>
    <mergeCell ref="B7:C7"/>
    <mergeCell ref="A9:C9"/>
    <mergeCell ref="A10:C10"/>
    <mergeCell ref="A12:B12"/>
    <mergeCell ref="A20:B20"/>
    <mergeCell ref="A28:B28"/>
    <mergeCell ref="A36:C36"/>
    <mergeCell ref="A37:C37"/>
    <mergeCell ref="A39:C39"/>
    <mergeCell ref="A54:B54"/>
    <mergeCell ref="A64:B64"/>
    <mergeCell ref="B6:C6"/>
    <mergeCell ref="I1:J1"/>
    <mergeCell ref="A2:C2"/>
    <mergeCell ref="B3:C3"/>
    <mergeCell ref="B4:C4"/>
    <mergeCell ref="B5:C5"/>
  </mergeCells>
  <dataValidations count="1">
    <dataValidation type="list" allowBlank="1" showInputMessage="1" showErrorMessage="1" sqref="B15:B18 B23:B26 B31:B34 B42:B52 B57:B62 B67:B74 B78:B81 B86:B91 B98:B103 B108:B111 B116:B119 B125:B132 B137:B140 B144:B151 B156:B161 B166:B171 B176:B180 B185:B187 B192:B196 B202:B205 B209:B215" xr:uid="{00000000-0002-0000-1300-000000000000}">
      <formula1>"y,n"</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X315"/>
  <sheetViews>
    <sheetView zoomScaleNormal="100" workbookViewId="0">
      <selection activeCell="B17" sqref="B17"/>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0.7857142857142857</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0.625</v>
      </c>
      <c r="H9" s="5">
        <f t="shared" si="0"/>
        <v>2</v>
      </c>
      <c r="I9" s="5" t="str">
        <f t="shared" si="1"/>
        <v>Moderate</v>
      </c>
    </row>
    <row r="10" spans="1:24" ht="24" thickBot="1" x14ac:dyDescent="0.3">
      <c r="A10" s="186" t="s">
        <v>11</v>
      </c>
      <c r="B10" s="187"/>
      <c r="C10" s="188"/>
      <c r="F10" s="74" t="s">
        <v>144</v>
      </c>
      <c r="G10" s="75" t="s">
        <v>4</v>
      </c>
      <c r="H10" s="76">
        <f>SUM(H6:H9)</f>
        <v>11</v>
      </c>
      <c r="J10" s="77"/>
      <c r="K10" s="77"/>
      <c r="L10" s="77" t="s">
        <v>150</v>
      </c>
    </row>
    <row r="11" spans="1:24" ht="33" thickBot="1" x14ac:dyDescent="0.25">
      <c r="A11" s="7"/>
      <c r="B11" s="9"/>
      <c r="C11" s="9"/>
      <c r="F11" s="78" t="s">
        <v>0</v>
      </c>
      <c r="J11" s="79" t="s">
        <v>5</v>
      </c>
      <c r="K11" s="80">
        <f>H10/12</f>
        <v>0.91666666666666663</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0.97619047619047616</v>
      </c>
      <c r="L12" s="75" t="str">
        <f t="shared" ref="L12:L13" si="2">IF(K12&gt;69%,"Strong",IF(K12&gt;49%,"Moderate",IF(K12&gt;0,"Weak","No Fidelity")))</f>
        <v>Strong</v>
      </c>
    </row>
    <row r="13" spans="1:24" ht="32" x14ac:dyDescent="0.2">
      <c r="A13" s="10"/>
      <c r="B13" s="9"/>
      <c r="C13" s="9"/>
      <c r="F13" s="3">
        <v>1</v>
      </c>
      <c r="G13" s="4">
        <f>COUNTIF(B67:B79,"y")/COUNTA(B67:B79)</f>
        <v>0.61538461538461542</v>
      </c>
      <c r="H13" s="3">
        <f>IF(G13&gt;=75%,3,IF(G13&gt;=50%,2,IF(G13&gt;0,1,0)))</f>
        <v>2</v>
      </c>
      <c r="I13" s="3" t="str">
        <f t="shared" si="1"/>
        <v>Moderate</v>
      </c>
      <c r="J13" s="79" t="s">
        <v>152</v>
      </c>
      <c r="K13" s="82">
        <f>(H10+H40)/96</f>
        <v>0.96875</v>
      </c>
      <c r="L13" s="75" t="str">
        <f t="shared" si="2"/>
        <v>Strong</v>
      </c>
    </row>
    <row r="14" spans="1:24" ht="17" x14ac:dyDescent="0.2">
      <c r="A14" s="11" t="s">
        <v>13</v>
      </c>
      <c r="B14" s="12" t="s">
        <v>14</v>
      </c>
      <c r="C14" s="13"/>
      <c r="F14" s="3">
        <v>2</v>
      </c>
      <c r="G14" s="4">
        <f>COUNTIF(B87:B97,"y")/COUNTA(B87:B97)</f>
        <v>0.54545454545454541</v>
      </c>
      <c r="H14" s="3">
        <f>IF(G14&gt;=75%,3,IF(G14&gt;=50%,2,IF(G14&gt;0,1,0)))</f>
        <v>2</v>
      </c>
      <c r="I14" s="3" t="str">
        <f t="shared" si="1"/>
        <v>Moderate</v>
      </c>
    </row>
    <row r="15" spans="1:24" ht="16" x14ac:dyDescent="0.2">
      <c r="A15" s="14" t="s">
        <v>15</v>
      </c>
      <c r="B15" s="1" t="s">
        <v>268</v>
      </c>
      <c r="C15" s="16"/>
      <c r="F15" s="3">
        <v>3</v>
      </c>
      <c r="G15" s="4">
        <f>COUNTIF(B107:B118,"y")/COUNTA(B107:B118)</f>
        <v>0.75</v>
      </c>
      <c r="H15" s="3">
        <f>IF(G15&gt;=75%,3,IF(G15&gt;=50%,2,IF(G15&gt;0,1,0)))</f>
        <v>3</v>
      </c>
      <c r="I15" s="3" t="str">
        <f t="shared" si="1"/>
        <v>Strong</v>
      </c>
    </row>
    <row r="16" spans="1:24" ht="32" x14ac:dyDescent="0.2">
      <c r="A16" s="14" t="s">
        <v>16</v>
      </c>
      <c r="B16" s="1" t="s">
        <v>268</v>
      </c>
      <c r="C16" s="16"/>
      <c r="F16" s="3">
        <v>4</v>
      </c>
      <c r="G16" s="4">
        <f>COUNTIF(B125:B130,"y")/COUNTA(B125:B130)</f>
        <v>1</v>
      </c>
      <c r="H16" s="3">
        <f>IF(G16&gt;=75%,3,IF(G16&gt;=50%,2,IF(G16&gt;0,1,0)))</f>
        <v>3</v>
      </c>
      <c r="I16" s="3" t="str">
        <f t="shared" si="1"/>
        <v>Strong</v>
      </c>
    </row>
    <row r="17" spans="1:9" ht="32" x14ac:dyDescent="0.2">
      <c r="A17" s="14" t="s">
        <v>17</v>
      </c>
      <c r="B17" s="1" t="s">
        <v>268</v>
      </c>
      <c r="C17" s="16"/>
      <c r="F17" s="5">
        <v>5</v>
      </c>
      <c r="G17" s="73">
        <f>COUNTIF(B137:B142,"y")/COUNTA(B137:B142)</f>
        <v>1</v>
      </c>
      <c r="H17" s="5">
        <f>IF(G17&gt;=75%,3,IF(G17&gt;=50%,2,IF(G17&gt;0,1,0)))</f>
        <v>3</v>
      </c>
      <c r="I17" s="5" t="str">
        <f t="shared" si="1"/>
        <v>Strong</v>
      </c>
    </row>
    <row r="18" spans="1:9" ht="16" x14ac:dyDescent="0.2">
      <c r="A18" s="14" t="s">
        <v>18</v>
      </c>
      <c r="B18" s="1" t="s">
        <v>143</v>
      </c>
      <c r="C18" s="16"/>
      <c r="F18" s="83" t="s">
        <v>151</v>
      </c>
      <c r="G18" s="83" t="s">
        <v>4</v>
      </c>
      <c r="H18" s="84">
        <f>SUM(H13:H17)</f>
        <v>13</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82</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268</v>
      </c>
      <c r="C52" s="16"/>
    </row>
    <row r="53" spans="1:3" ht="64" x14ac:dyDescent="0.2">
      <c r="A53" s="22" t="s">
        <v>43</v>
      </c>
      <c r="B53" s="1" t="s">
        <v>143</v>
      </c>
      <c r="C53" s="16"/>
    </row>
    <row r="54" spans="1:3" ht="64" x14ac:dyDescent="0.2">
      <c r="A54" s="22" t="s">
        <v>44</v>
      </c>
      <c r="B54" s="1" t="s">
        <v>268</v>
      </c>
      <c r="C54" s="16"/>
    </row>
    <row r="55" spans="1:3" ht="64" x14ac:dyDescent="0.2">
      <c r="A55" s="22" t="s">
        <v>45</v>
      </c>
      <c r="B55" s="1" t="s">
        <v>143</v>
      </c>
      <c r="C55" s="16"/>
    </row>
    <row r="56" spans="1:3" ht="48" x14ac:dyDescent="0.2">
      <c r="A56" s="22" t="s">
        <v>46</v>
      </c>
      <c r="B56" s="1" t="s">
        <v>268</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143</v>
      </c>
      <c r="C68" s="16"/>
    </row>
    <row r="69" spans="1:3" ht="48" x14ac:dyDescent="0.2">
      <c r="A69" s="22" t="s">
        <v>54</v>
      </c>
      <c r="B69" s="1" t="s">
        <v>268</v>
      </c>
      <c r="C69" s="16"/>
    </row>
    <row r="70" spans="1:3" ht="32" x14ac:dyDescent="0.2">
      <c r="A70" s="22" t="s">
        <v>55</v>
      </c>
      <c r="B70" s="1" t="s">
        <v>143</v>
      </c>
      <c r="C70" s="16"/>
    </row>
    <row r="71" spans="1:3" ht="32" x14ac:dyDescent="0.2">
      <c r="A71" s="22" t="s">
        <v>56</v>
      </c>
      <c r="B71" s="1" t="s">
        <v>143</v>
      </c>
      <c r="C71" s="16"/>
    </row>
    <row r="72" spans="1:3" ht="112" x14ac:dyDescent="0.2">
      <c r="A72" s="27" t="s">
        <v>57</v>
      </c>
      <c r="B72" s="1" t="s">
        <v>268</v>
      </c>
      <c r="C72" s="16"/>
    </row>
    <row r="73" spans="1:3" ht="48" x14ac:dyDescent="0.2">
      <c r="A73" s="27" t="s">
        <v>58</v>
      </c>
      <c r="B73" s="1" t="s">
        <v>268</v>
      </c>
      <c r="C73" s="16"/>
    </row>
    <row r="74" spans="1:3" ht="48" x14ac:dyDescent="0.2">
      <c r="A74" s="27" t="s">
        <v>59</v>
      </c>
      <c r="B74" s="1" t="s">
        <v>143</v>
      </c>
      <c r="C74" s="16"/>
    </row>
    <row r="75" spans="1:3" ht="82" x14ac:dyDescent="0.2">
      <c r="A75" s="27" t="s">
        <v>60</v>
      </c>
      <c r="B75" s="1" t="s">
        <v>268</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268</v>
      </c>
      <c r="C87" s="16"/>
    </row>
    <row r="88" spans="1:3" ht="112" x14ac:dyDescent="0.2">
      <c r="A88" s="14" t="s">
        <v>69</v>
      </c>
      <c r="B88" s="1" t="s">
        <v>268</v>
      </c>
      <c r="C88" s="16"/>
    </row>
    <row r="89" spans="1:3" ht="80" x14ac:dyDescent="0.2">
      <c r="A89" s="17" t="s">
        <v>70</v>
      </c>
      <c r="B89" s="1" t="s">
        <v>143</v>
      </c>
      <c r="C89" s="16"/>
    </row>
    <row r="90" spans="1:3" ht="64" x14ac:dyDescent="0.2">
      <c r="A90" s="14" t="s">
        <v>71</v>
      </c>
      <c r="B90" s="1" t="s">
        <v>268</v>
      </c>
      <c r="C90" s="16"/>
    </row>
    <row r="91" spans="1:3" ht="82" x14ac:dyDescent="0.2">
      <c r="A91" s="14" t="s">
        <v>72</v>
      </c>
      <c r="B91" s="1" t="s">
        <v>268</v>
      </c>
      <c r="C91" s="16"/>
    </row>
    <row r="92" spans="1:3" ht="64" x14ac:dyDescent="0.2">
      <c r="A92" s="17" t="s">
        <v>73</v>
      </c>
      <c r="B92" s="1" t="s">
        <v>268</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268</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268</v>
      </c>
      <c r="C116" s="16"/>
    </row>
    <row r="117" spans="1:3" ht="64" x14ac:dyDescent="0.2">
      <c r="A117" s="27" t="s">
        <v>93</v>
      </c>
      <c r="B117" s="1" t="s">
        <v>268</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143</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Axg5foZlr7vFwNwFug1ixqvp5TFS5BFbn4QUjccNH83WHjRfKkZEyCappBahJUGm7+MrTfs1HANfZT2NKz/M4A==" saltValue="2SIscHDQwHLZyb+1uiwlXw=="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200-000000000000}">
      <formula1>"y,n"</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X315"/>
  <sheetViews>
    <sheetView topLeftCell="A2" zoomScaleNormal="100" workbookViewId="0">
      <selection activeCell="B21" sqref="B21"/>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0.9285714285714286</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0.8</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0.90476190476190477</v>
      </c>
      <c r="L12" s="75" t="str">
        <f t="shared" ref="L12:L13" si="2">IF(K12&gt;69%,"Strong",IF(K12&gt;49%,"Moderate",IF(K12&gt;0,"Weak","No Fidelity")))</f>
        <v>Strong</v>
      </c>
    </row>
    <row r="13" spans="1:24" ht="32" x14ac:dyDescent="0.2">
      <c r="A13" s="10"/>
      <c r="B13" s="9"/>
      <c r="C13" s="9"/>
      <c r="F13" s="3">
        <v>1</v>
      </c>
      <c r="G13" s="4">
        <f>COUNTIF(B67:B79,"y")/COUNTA(B67:B79)</f>
        <v>0.69230769230769229</v>
      </c>
      <c r="H13" s="3">
        <f>IF(G13&gt;=75%,3,IF(G13&gt;=50%,2,IF(G13&gt;0,1,0)))</f>
        <v>2</v>
      </c>
      <c r="I13" s="3" t="str">
        <f t="shared" si="1"/>
        <v>Moderate</v>
      </c>
      <c r="J13" s="79" t="s">
        <v>152</v>
      </c>
      <c r="K13" s="82">
        <f>(H10+H40)/96</f>
        <v>0.91666666666666663</v>
      </c>
      <c r="L13" s="75" t="str">
        <f t="shared" si="2"/>
        <v>Strong</v>
      </c>
    </row>
    <row r="14" spans="1:24" ht="17" x14ac:dyDescent="0.2">
      <c r="A14" s="11" t="s">
        <v>13</v>
      </c>
      <c r="B14" s="12" t="s">
        <v>14</v>
      </c>
      <c r="C14" s="13"/>
      <c r="F14" s="3">
        <v>2</v>
      </c>
      <c r="G14" s="4">
        <f>COUNTIF(B87:B97,"y")/COUNTA(B87:B97)</f>
        <v>0.72727272727272729</v>
      </c>
      <c r="H14" s="3">
        <f>IF(G14&gt;=75%,3,IF(G14&gt;=50%,2,IF(G14&gt;0,1,0)))</f>
        <v>2</v>
      </c>
      <c r="I14" s="3" t="str">
        <f t="shared" si="1"/>
        <v>Moderate</v>
      </c>
    </row>
    <row r="15" spans="1:24" ht="16" x14ac:dyDescent="0.2">
      <c r="A15" s="14" t="s">
        <v>15</v>
      </c>
      <c r="B15" s="1" t="s">
        <v>143</v>
      </c>
      <c r="C15" s="16"/>
      <c r="F15" s="3">
        <v>3</v>
      </c>
      <c r="G15" s="4">
        <f>COUNTIF(B107:B118,"y")/COUNTA(B107:B118)</f>
        <v>0.83333333333333337</v>
      </c>
      <c r="H15" s="3">
        <f>IF(G15&gt;=75%,3,IF(G15&gt;=50%,2,IF(G15&gt;0,1,0)))</f>
        <v>3</v>
      </c>
      <c r="I15" s="3" t="str">
        <f t="shared" si="1"/>
        <v>Strong</v>
      </c>
    </row>
    <row r="16" spans="1:24" ht="32" x14ac:dyDescent="0.2">
      <c r="A16" s="14" t="s">
        <v>16</v>
      </c>
      <c r="B16" s="1" t="s">
        <v>268</v>
      </c>
      <c r="C16" s="16"/>
      <c r="F16" s="3">
        <v>4</v>
      </c>
      <c r="G16" s="4">
        <f>COUNTIF(B125:B130,"y")/COUNTA(B125:B130)</f>
        <v>1</v>
      </c>
      <c r="H16" s="3">
        <f>IF(G16&gt;=75%,3,IF(G16&gt;=50%,2,IF(G16&gt;0,1,0)))</f>
        <v>3</v>
      </c>
      <c r="I16" s="3" t="str">
        <f t="shared" si="1"/>
        <v>Strong</v>
      </c>
    </row>
    <row r="17" spans="1:9" ht="32" x14ac:dyDescent="0.2">
      <c r="A17" s="14" t="s">
        <v>17</v>
      </c>
      <c r="B17" s="1" t="s">
        <v>143</v>
      </c>
      <c r="C17" s="16"/>
      <c r="F17" s="5">
        <v>5</v>
      </c>
      <c r="G17" s="73">
        <f>COUNTIF(B137:B142,"y")/COUNTA(B137:B142)</f>
        <v>0.66666666666666663</v>
      </c>
      <c r="H17" s="5">
        <f>IF(G17&gt;=75%,3,IF(G17&gt;=50%,2,IF(G17&gt;0,1,0)))</f>
        <v>2</v>
      </c>
      <c r="I17" s="5" t="str">
        <f t="shared" si="1"/>
        <v>Moderate</v>
      </c>
    </row>
    <row r="18" spans="1:9" ht="16" x14ac:dyDescent="0.2">
      <c r="A18" s="14" t="s">
        <v>18</v>
      </c>
      <c r="B18" s="1" t="s">
        <v>143</v>
      </c>
      <c r="C18" s="16"/>
      <c r="F18" s="83" t="s">
        <v>151</v>
      </c>
      <c r="G18" s="83" t="s">
        <v>4</v>
      </c>
      <c r="H18" s="84">
        <f>SUM(H13:H17)</f>
        <v>12</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0.55555555555555558</v>
      </c>
      <c r="H20" s="3">
        <f>IF(G20&gt;=75%,3,IF(G20&gt;=50%,2,IF(G20&gt;0,1,0)))</f>
        <v>2</v>
      </c>
      <c r="I20" s="3" t="str">
        <f>IF(G20&gt;=75%,"Strong",IF(G20&gt;=50%,"Moderate",IF(G20&gt;0,"Weak","None")))</f>
        <v>Moderate</v>
      </c>
    </row>
    <row r="21" spans="1:9" ht="32" x14ac:dyDescent="0.2">
      <c r="A21" s="14" t="s">
        <v>21</v>
      </c>
      <c r="B21" s="1" t="s">
        <v>143</v>
      </c>
      <c r="C21" s="16"/>
      <c r="F21" s="3">
        <v>7</v>
      </c>
      <c r="G21" s="4">
        <f>COUNTIF(B161:B167,"y")/COUNTA(B161:B167)</f>
        <v>0.5714285714285714</v>
      </c>
      <c r="H21" s="3">
        <f>IF(G21&gt;=75%,3,IF(G21&gt;=50%,2,IF(G21&gt;0,1,0)))</f>
        <v>2</v>
      </c>
      <c r="I21" s="3" t="str">
        <f>IF(G21&gt;=75%,"Strong",IF(G21&gt;=50%,"Moderate",IF(G21&gt;0,"Weak","None")))</f>
        <v>Moderate</v>
      </c>
    </row>
    <row r="22" spans="1:9" ht="32" x14ac:dyDescent="0.2">
      <c r="A22" s="17" t="s">
        <v>22</v>
      </c>
      <c r="B22" s="1" t="s">
        <v>143</v>
      </c>
      <c r="C22" s="16"/>
      <c r="F22" s="5">
        <v>8</v>
      </c>
      <c r="G22" s="73">
        <f>COUNTIF(B172:B177,"y")/COUNTA(B172:B177)</f>
        <v>0.66666666666666663</v>
      </c>
      <c r="H22" s="5">
        <f>IF(G22&gt;=75%,3,IF(G22&gt;=50%,2,IF(G22&gt;0,1,0)))</f>
        <v>2</v>
      </c>
      <c r="I22" s="5" t="str">
        <f>IF(G22&gt;=75%,"Strong",IF(G22&gt;=50%,"Moderate",IF(G22&gt;0,"Weak","None")))</f>
        <v>Moderate</v>
      </c>
    </row>
    <row r="23" spans="1:9" ht="32" x14ac:dyDescent="0.2">
      <c r="A23" s="17" t="s">
        <v>23</v>
      </c>
      <c r="B23" s="1" t="s">
        <v>143</v>
      </c>
      <c r="C23" s="16"/>
      <c r="F23" s="85" t="s">
        <v>1</v>
      </c>
      <c r="G23" s="83" t="s">
        <v>4</v>
      </c>
      <c r="H23" s="84">
        <f>SUM(H20:H22)</f>
        <v>6</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0.66666666666666663</v>
      </c>
      <c r="H26" s="3">
        <f>IF(G26&gt;=75%,3,IF(G26&gt;=50%,2,IF(G26&gt;0,1,0)))</f>
        <v>2</v>
      </c>
      <c r="I26" s="6" t="str">
        <f>IF(G26&gt;=75%,"Strong",IF(G26&gt;=50%,"Moderate",IF(G26&gt;0,"Weak","None")))</f>
        <v>Moderate</v>
      </c>
    </row>
    <row r="27" spans="1:9" ht="32" x14ac:dyDescent="0.2">
      <c r="A27" s="14" t="s">
        <v>27</v>
      </c>
      <c r="B27" s="1" t="s">
        <v>143</v>
      </c>
      <c r="C27" s="16"/>
      <c r="F27" s="3">
        <v>10</v>
      </c>
      <c r="G27" s="4">
        <f>COUNTIF(B198:B206,"y")/COUNTA(B198:B206)</f>
        <v>0.77777777777777779</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0.76923076923076927</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268</v>
      </c>
      <c r="C35" s="16"/>
      <c r="F35" s="87" t="s">
        <v>2</v>
      </c>
      <c r="G35" s="88" t="s">
        <v>4</v>
      </c>
      <c r="H35" s="88">
        <f>SUM(H26:H34)</f>
        <v>26</v>
      </c>
      <c r="I35" s="88" t="s">
        <v>153</v>
      </c>
      <c r="J35" s="88">
        <f>H35*2</f>
        <v>52</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76</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143</v>
      </c>
      <c r="C68" s="16"/>
    </row>
    <row r="69" spans="1:3" ht="48" x14ac:dyDescent="0.2">
      <c r="A69" s="22" t="s">
        <v>54</v>
      </c>
      <c r="B69" s="1" t="s">
        <v>143</v>
      </c>
      <c r="C69" s="16"/>
    </row>
    <row r="70" spans="1:3" ht="32" x14ac:dyDescent="0.2">
      <c r="A70" s="22" t="s">
        <v>55</v>
      </c>
      <c r="B70" s="1" t="s">
        <v>143</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143</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268</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268</v>
      </c>
      <c r="C88" s="16"/>
    </row>
    <row r="89" spans="1:3" ht="80" x14ac:dyDescent="0.2">
      <c r="A89" s="17" t="s">
        <v>70</v>
      </c>
      <c r="B89" s="1" t="s">
        <v>143</v>
      </c>
      <c r="C89" s="16"/>
    </row>
    <row r="90" spans="1:3" ht="64" x14ac:dyDescent="0.2">
      <c r="A90" s="14" t="s">
        <v>71</v>
      </c>
      <c r="B90" s="1" t="s">
        <v>143</v>
      </c>
      <c r="C90" s="16"/>
    </row>
    <row r="91" spans="1:3" ht="82" x14ac:dyDescent="0.2">
      <c r="A91" s="14" t="s">
        <v>72</v>
      </c>
      <c r="B91" s="1" t="s">
        <v>268</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268</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143</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268</v>
      </c>
      <c r="C114" s="16"/>
    </row>
    <row r="115" spans="1:3" ht="48" x14ac:dyDescent="0.2">
      <c r="A115" s="33" t="s">
        <v>91</v>
      </c>
      <c r="B115" s="1" t="s">
        <v>143</v>
      </c>
      <c r="C115" s="16"/>
    </row>
    <row r="116" spans="1:3" ht="48" x14ac:dyDescent="0.2">
      <c r="A116" s="33" t="s">
        <v>92</v>
      </c>
      <c r="B116" s="1" t="s">
        <v>268</v>
      </c>
      <c r="C116" s="16"/>
    </row>
    <row r="117" spans="1:3" ht="64" x14ac:dyDescent="0.2">
      <c r="A117" s="27" t="s">
        <v>93</v>
      </c>
      <c r="B117" s="1" t="s">
        <v>143</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143</v>
      </c>
      <c r="C139" s="16"/>
    </row>
    <row r="140" spans="1:3" ht="96" x14ac:dyDescent="0.2">
      <c r="A140" s="17" t="s">
        <v>108</v>
      </c>
      <c r="B140" s="1" t="s">
        <v>268</v>
      </c>
      <c r="C140" s="16"/>
    </row>
    <row r="141" spans="1:3" ht="96" x14ac:dyDescent="0.2">
      <c r="A141" s="17" t="s">
        <v>109</v>
      </c>
      <c r="B141" s="1" t="s">
        <v>143</v>
      </c>
      <c r="C141" s="16"/>
    </row>
    <row r="142" spans="1:3" ht="32" x14ac:dyDescent="0.2">
      <c r="A142" s="17" t="s">
        <v>110</v>
      </c>
      <c r="B142" s="1" t="s">
        <v>268</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268</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268</v>
      </c>
      <c r="C152" s="16"/>
    </row>
    <row r="153" spans="1:3" ht="32" x14ac:dyDescent="0.2">
      <c r="A153" s="14" t="s">
        <v>116</v>
      </c>
      <c r="B153" s="1" t="s">
        <v>143</v>
      </c>
      <c r="C153" s="16"/>
    </row>
    <row r="154" spans="1:3" ht="80" x14ac:dyDescent="0.2">
      <c r="A154" s="17" t="s">
        <v>117</v>
      </c>
      <c r="B154" s="1" t="s">
        <v>268</v>
      </c>
      <c r="C154" s="16"/>
    </row>
    <row r="155" spans="1:3" ht="80" x14ac:dyDescent="0.2">
      <c r="A155" s="14" t="s">
        <v>118</v>
      </c>
      <c r="B155" s="1" t="s">
        <v>143</v>
      </c>
      <c r="C155" s="16"/>
    </row>
    <row r="156" spans="1:3" ht="64" x14ac:dyDescent="0.2">
      <c r="A156" s="14" t="s">
        <v>119</v>
      </c>
      <c r="B156" s="1" t="s">
        <v>268</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268</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268</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268</v>
      </c>
      <c r="C176" s="16"/>
    </row>
    <row r="177" spans="1:3" ht="32" x14ac:dyDescent="0.2">
      <c r="A177" s="17" t="s">
        <v>134</v>
      </c>
      <c r="B177" s="1" t="s">
        <v>268</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268</v>
      </c>
      <c r="C189" s="15"/>
    </row>
    <row r="190" spans="1:3" ht="32" x14ac:dyDescent="0.2">
      <c r="A190" s="14" t="s">
        <v>164</v>
      </c>
      <c r="B190" s="1" t="s">
        <v>143</v>
      </c>
      <c r="C190" s="15"/>
    </row>
    <row r="191" spans="1:3" ht="80" x14ac:dyDescent="0.2">
      <c r="A191" s="14" t="s">
        <v>165</v>
      </c>
      <c r="B191" s="1" t="s">
        <v>268</v>
      </c>
      <c r="C191" s="15"/>
    </row>
    <row r="192" spans="1:3" ht="64" x14ac:dyDescent="0.2">
      <c r="A192" s="14" t="s">
        <v>166</v>
      </c>
      <c r="B192" s="1" t="s">
        <v>268</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268</v>
      </c>
      <c r="C203" s="15"/>
    </row>
    <row r="204" spans="1:3" ht="32" x14ac:dyDescent="0.2">
      <c r="A204" s="17" t="s">
        <v>174</v>
      </c>
      <c r="B204" s="1" t="s">
        <v>143</v>
      </c>
      <c r="C204" s="15"/>
    </row>
    <row r="205" spans="1:3" ht="48" x14ac:dyDescent="0.2">
      <c r="A205" s="17" t="s">
        <v>175</v>
      </c>
      <c r="B205" s="1" t="s">
        <v>268</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268</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268</v>
      </c>
      <c r="C217" s="15"/>
    </row>
    <row r="218" spans="1:3" ht="32" x14ac:dyDescent="0.2">
      <c r="A218" s="17" t="s">
        <v>185</v>
      </c>
      <c r="B218" s="1" t="s">
        <v>143</v>
      </c>
      <c r="C218" s="15"/>
    </row>
    <row r="219" spans="1:3" ht="32" x14ac:dyDescent="0.2">
      <c r="A219" s="17" t="s">
        <v>186</v>
      </c>
      <c r="B219" s="1" t="s">
        <v>268</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HQIg/UOWCP/s3xnHs/6wDLfZ4BOQ9kO5HlGwuNPNAqwuKy2YmfAGlIQULIZX4XxCjTtr92enXGr4J3AzS7cN8w==" saltValue="0Q7+GyO4/hpiDDWqox1EyQ=="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300-000000000000}">
      <formula1>"y,n"</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dimension ref="A1:X315"/>
  <sheetViews>
    <sheetView topLeftCell="A7" zoomScaleNormal="100" workbookViewId="0">
      <selection activeCell="B21" sqref="B21"/>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0.9285714285714286</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0.8</v>
      </c>
      <c r="H8" s="3">
        <f t="shared" si="0"/>
        <v>3</v>
      </c>
      <c r="I8" s="3" t="str">
        <f t="shared" si="1"/>
        <v>Strong</v>
      </c>
    </row>
    <row r="9" spans="1:24" ht="21" customHeight="1" thickBot="1" x14ac:dyDescent="0.25">
      <c r="A9" s="183" t="s">
        <v>10</v>
      </c>
      <c r="B9" s="184"/>
      <c r="C9" s="185"/>
      <c r="F9" s="5">
        <v>4</v>
      </c>
      <c r="G9" s="73">
        <f>COUNTIF(B51:B58,"y")/COUNTA(B51:B58)</f>
        <v>0.875</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0.98809523809523814</v>
      </c>
      <c r="L12" s="75" t="str">
        <f t="shared" ref="L12:L13" si="2">IF(K12&gt;69%,"Strong",IF(K12&gt;49%,"Moderate",IF(K12&gt;0,"Weak","No Fidelity")))</f>
        <v>Strong</v>
      </c>
    </row>
    <row r="13" spans="1:24" ht="32" x14ac:dyDescent="0.2">
      <c r="A13" s="10"/>
      <c r="B13" s="9"/>
      <c r="C13" s="9"/>
      <c r="F13" s="3">
        <v>1</v>
      </c>
      <c r="G13" s="4">
        <f>COUNTIF(B67:B79,"y")/COUNTA(B67:B79)</f>
        <v>0.92307692307692313</v>
      </c>
      <c r="H13" s="3">
        <f>IF(G13&gt;=75%,3,IF(G13&gt;=50%,2,IF(G13&gt;0,1,0)))</f>
        <v>3</v>
      </c>
      <c r="I13" s="3" t="str">
        <f t="shared" si="1"/>
        <v>Strong</v>
      </c>
      <c r="J13" s="79" t="s">
        <v>152</v>
      </c>
      <c r="K13" s="82">
        <f>(H10+H40)/96</f>
        <v>0.98958333333333337</v>
      </c>
      <c r="L13" s="75" t="str">
        <f t="shared" si="2"/>
        <v>Strong</v>
      </c>
    </row>
    <row r="14" spans="1:24" ht="17" x14ac:dyDescent="0.2">
      <c r="A14" s="11" t="s">
        <v>13</v>
      </c>
      <c r="B14" s="12" t="s">
        <v>14</v>
      </c>
      <c r="C14" s="13"/>
      <c r="F14" s="3">
        <v>2</v>
      </c>
      <c r="G14" s="4">
        <f>COUNTIF(B87:B97,"y")/COUNTA(B87:B97)</f>
        <v>0.72727272727272729</v>
      </c>
      <c r="H14" s="3">
        <f>IF(G14&gt;=75%,3,IF(G14&gt;=50%,2,IF(G14&gt;0,1,0)))</f>
        <v>2</v>
      </c>
      <c r="I14" s="3" t="str">
        <f t="shared" si="1"/>
        <v>Moderate</v>
      </c>
    </row>
    <row r="15" spans="1:24" ht="16" x14ac:dyDescent="0.2">
      <c r="A15" s="14" t="s">
        <v>15</v>
      </c>
      <c r="B15" s="1" t="s">
        <v>143</v>
      </c>
      <c r="C15" s="16"/>
      <c r="F15" s="3">
        <v>3</v>
      </c>
      <c r="G15" s="4">
        <f>COUNTIF(B107:B118,"y")/COUNTA(B107:B118)</f>
        <v>0.75</v>
      </c>
      <c r="H15" s="3">
        <f>IF(G15&gt;=75%,3,IF(G15&gt;=50%,2,IF(G15&gt;0,1,0)))</f>
        <v>3</v>
      </c>
      <c r="I15" s="3" t="str">
        <f t="shared" si="1"/>
        <v>Strong</v>
      </c>
    </row>
    <row r="16" spans="1:24" ht="32" x14ac:dyDescent="0.2">
      <c r="A16" s="14" t="s">
        <v>16</v>
      </c>
      <c r="B16" s="1" t="s">
        <v>143</v>
      </c>
      <c r="C16" s="16"/>
      <c r="F16" s="3">
        <v>4</v>
      </c>
      <c r="G16" s="4">
        <f>COUNTIF(B125:B130,"y")/COUNTA(B125:B130)</f>
        <v>0.83333333333333337</v>
      </c>
      <c r="H16" s="3">
        <f>IF(G16&gt;=75%,3,IF(G16&gt;=50%,2,IF(G16&gt;0,1,0)))</f>
        <v>3</v>
      </c>
      <c r="I16" s="3" t="str">
        <f t="shared" si="1"/>
        <v>Strong</v>
      </c>
    </row>
    <row r="17" spans="1:9" ht="32" x14ac:dyDescent="0.2">
      <c r="A17" s="14" t="s">
        <v>17</v>
      </c>
      <c r="B17" s="1" t="s">
        <v>143</v>
      </c>
      <c r="C17" s="16"/>
      <c r="F17" s="5">
        <v>5</v>
      </c>
      <c r="G17" s="73">
        <f>COUNTIF(B137:B142,"y")/COUNTA(B137:B142)</f>
        <v>1</v>
      </c>
      <c r="H17" s="5">
        <f>IF(G17&gt;=75%,3,IF(G17&gt;=50%,2,IF(G17&gt;0,1,0)))</f>
        <v>3</v>
      </c>
      <c r="I17" s="5" t="str">
        <f t="shared" si="1"/>
        <v>Strong</v>
      </c>
    </row>
    <row r="18" spans="1:9" ht="16" x14ac:dyDescent="0.2">
      <c r="A18" s="14" t="s">
        <v>18</v>
      </c>
      <c r="B18" s="1" t="s">
        <v>268</v>
      </c>
      <c r="C18" s="16"/>
      <c r="F18" s="83" t="s">
        <v>151</v>
      </c>
      <c r="G18" s="83" t="s">
        <v>4</v>
      </c>
      <c r="H18" s="84">
        <f>SUM(H13:H17)</f>
        <v>14</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83</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268</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268</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143</v>
      </c>
      <c r="C67" s="16"/>
    </row>
    <row r="68" spans="1:3" ht="48" x14ac:dyDescent="0.2">
      <c r="A68" s="22" t="s">
        <v>53</v>
      </c>
      <c r="B68" s="1" t="s">
        <v>143</v>
      </c>
      <c r="C68" s="16"/>
    </row>
    <row r="69" spans="1:3" ht="48" x14ac:dyDescent="0.2">
      <c r="A69" s="22" t="s">
        <v>54</v>
      </c>
      <c r="B69" s="1" t="s">
        <v>143</v>
      </c>
      <c r="C69" s="16"/>
    </row>
    <row r="70" spans="1:3" ht="32" x14ac:dyDescent="0.2">
      <c r="A70" s="22" t="s">
        <v>55</v>
      </c>
      <c r="B70" s="1" t="s">
        <v>143</v>
      </c>
      <c r="C70" s="16"/>
    </row>
    <row r="71" spans="1:3" ht="32" x14ac:dyDescent="0.2">
      <c r="A71" s="22" t="s">
        <v>56</v>
      </c>
      <c r="B71" s="1" t="s">
        <v>143</v>
      </c>
      <c r="C71" s="16"/>
    </row>
    <row r="72" spans="1:3" ht="112" x14ac:dyDescent="0.2">
      <c r="A72" s="27" t="s">
        <v>57</v>
      </c>
      <c r="B72" s="1" t="s">
        <v>143</v>
      </c>
      <c r="C72" s="16"/>
    </row>
    <row r="73" spans="1:3" ht="48" x14ac:dyDescent="0.2">
      <c r="A73" s="27" t="s">
        <v>58</v>
      </c>
      <c r="B73" s="1" t="s">
        <v>143</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268</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268</v>
      </c>
      <c r="C87" s="16"/>
    </row>
    <row r="88" spans="1:3" ht="112" x14ac:dyDescent="0.2">
      <c r="A88" s="14" t="s">
        <v>69</v>
      </c>
      <c r="B88" s="1" t="s">
        <v>143</v>
      </c>
      <c r="C88" s="16"/>
    </row>
    <row r="89" spans="1:3" ht="80" x14ac:dyDescent="0.2">
      <c r="A89" s="17" t="s">
        <v>70</v>
      </c>
      <c r="B89" s="1" t="s">
        <v>268</v>
      </c>
      <c r="C89" s="16"/>
    </row>
    <row r="90" spans="1:3" ht="64" x14ac:dyDescent="0.2">
      <c r="A90" s="14" t="s">
        <v>71</v>
      </c>
      <c r="B90" s="1" t="s">
        <v>143</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268</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143</v>
      </c>
      <c r="C108" s="16"/>
    </row>
    <row r="109" spans="1:3" ht="32" x14ac:dyDescent="0.2">
      <c r="A109" s="14" t="s">
        <v>140</v>
      </c>
      <c r="B109" s="1" t="s">
        <v>268</v>
      </c>
      <c r="C109" s="16"/>
    </row>
    <row r="110" spans="1:3" ht="48" x14ac:dyDescent="0.2">
      <c r="A110" s="14" t="s">
        <v>86</v>
      </c>
      <c r="B110" s="1" t="s">
        <v>143</v>
      </c>
      <c r="C110" s="16"/>
    </row>
    <row r="111" spans="1:3" ht="64" x14ac:dyDescent="0.2">
      <c r="A111" s="14" t="s">
        <v>87</v>
      </c>
      <c r="B111" s="1" t="s">
        <v>268</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268</v>
      </c>
      <c r="C116" s="16"/>
    </row>
    <row r="117" spans="1:3" ht="64" x14ac:dyDescent="0.2">
      <c r="A117" s="27" t="s">
        <v>93</v>
      </c>
      <c r="B117" s="1" t="s">
        <v>143</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268</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143</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SmlDWAqh+Qlrp1YXlTXegikigu/h2eGSD0faCnPlSCQNx+oQFN/fRNmsGx9/7deGRKXvmDr6f7MYuINctpySOQ==" saltValue="jnhqyeXCha0aGrifXQWsCg=="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400-000000000000}">
      <formula1>"y,n"</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X315"/>
  <sheetViews>
    <sheetView zoomScaleNormal="100" workbookViewId="0">
      <selection activeCell="B20" sqref="B20"/>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0.9285714285714286</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0.875</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0.80952380952380953</v>
      </c>
      <c r="L12" s="75" t="str">
        <f t="shared" ref="L12:L13" si="2">IF(K12&gt;69%,"Strong",IF(K12&gt;49%,"Moderate",IF(K12&gt;0,"Weak","No Fidelity")))</f>
        <v>Strong</v>
      </c>
    </row>
    <row r="13" spans="1:24" ht="32" x14ac:dyDescent="0.2">
      <c r="A13" s="10"/>
      <c r="B13" s="9"/>
      <c r="C13" s="9"/>
      <c r="F13" s="3">
        <v>1</v>
      </c>
      <c r="G13" s="4">
        <f>COUNTIF(B67:B79,"y")/COUNTA(B67:B79)</f>
        <v>0.76923076923076927</v>
      </c>
      <c r="H13" s="3">
        <f>IF(G13&gt;=75%,3,IF(G13&gt;=50%,2,IF(G13&gt;0,1,0)))</f>
        <v>3</v>
      </c>
      <c r="I13" s="3" t="str">
        <f t="shared" si="1"/>
        <v>Strong</v>
      </c>
      <c r="J13" s="79" t="s">
        <v>152</v>
      </c>
      <c r="K13" s="82">
        <f>(H10+H40)/96</f>
        <v>0.83333333333333337</v>
      </c>
      <c r="L13" s="75" t="str">
        <f t="shared" si="2"/>
        <v>Strong</v>
      </c>
    </row>
    <row r="14" spans="1:24" ht="17" x14ac:dyDescent="0.2">
      <c r="A14" s="11" t="s">
        <v>13</v>
      </c>
      <c r="B14" s="12" t="s">
        <v>14</v>
      </c>
      <c r="C14" s="13"/>
      <c r="F14" s="3">
        <v>2</v>
      </c>
      <c r="G14" s="4">
        <f>COUNTIF(B87:B97,"y")/COUNTA(B87:B97)</f>
        <v>0.90909090909090906</v>
      </c>
      <c r="H14" s="3">
        <f>IF(G14&gt;=75%,3,IF(G14&gt;=50%,2,IF(G14&gt;0,1,0)))</f>
        <v>3</v>
      </c>
      <c r="I14" s="3" t="str">
        <f t="shared" si="1"/>
        <v>Strong</v>
      </c>
    </row>
    <row r="15" spans="1:24" ht="16" x14ac:dyDescent="0.2">
      <c r="A15" s="14" t="s">
        <v>15</v>
      </c>
      <c r="B15" s="1" t="s">
        <v>143</v>
      </c>
      <c r="C15" s="16"/>
      <c r="F15" s="3">
        <v>3</v>
      </c>
      <c r="G15" s="4">
        <f>COUNTIF(B107:B118,"y")/COUNTA(B107:B118)</f>
        <v>0.83333333333333337</v>
      </c>
      <c r="H15" s="3">
        <f>IF(G15&gt;=75%,3,IF(G15&gt;=50%,2,IF(G15&gt;0,1,0)))</f>
        <v>3</v>
      </c>
      <c r="I15" s="3" t="str">
        <f t="shared" si="1"/>
        <v>Strong</v>
      </c>
    </row>
    <row r="16" spans="1:24" ht="32" x14ac:dyDescent="0.2">
      <c r="A16" s="14" t="s">
        <v>16</v>
      </c>
      <c r="B16" s="1" t="s">
        <v>143</v>
      </c>
      <c r="C16" s="16"/>
      <c r="F16" s="3">
        <v>4</v>
      </c>
      <c r="G16" s="4">
        <f>COUNTIF(B125:B130,"y")/COUNTA(B125:B130)</f>
        <v>1</v>
      </c>
      <c r="H16" s="3">
        <f>IF(G16&gt;=75%,3,IF(G16&gt;=50%,2,IF(G16&gt;0,1,0)))</f>
        <v>3</v>
      </c>
      <c r="I16" s="3" t="str">
        <f t="shared" si="1"/>
        <v>Strong</v>
      </c>
    </row>
    <row r="17" spans="1:9" ht="32" x14ac:dyDescent="0.2">
      <c r="A17" s="14" t="s">
        <v>17</v>
      </c>
      <c r="B17" s="1" t="s">
        <v>143</v>
      </c>
      <c r="C17" s="16"/>
      <c r="F17" s="5">
        <v>5</v>
      </c>
      <c r="G17" s="73">
        <f>COUNTIF(B137:B142,"y")/COUNTA(B137:B142)</f>
        <v>0.66666666666666663</v>
      </c>
      <c r="H17" s="5">
        <f>IF(G17&gt;=75%,3,IF(G17&gt;=50%,2,IF(G17&gt;0,1,0)))</f>
        <v>2</v>
      </c>
      <c r="I17" s="5" t="str">
        <f t="shared" si="1"/>
        <v>Moderate</v>
      </c>
    </row>
    <row r="18" spans="1:9" ht="16" x14ac:dyDescent="0.2">
      <c r="A18" s="14" t="s">
        <v>18</v>
      </c>
      <c r="B18" s="1" t="s">
        <v>143</v>
      </c>
      <c r="C18" s="16"/>
      <c r="F18" s="83" t="s">
        <v>151</v>
      </c>
      <c r="G18" s="83" t="s">
        <v>4</v>
      </c>
      <c r="H18" s="84">
        <f>SUM(H13:H17)</f>
        <v>14</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0.77777777777777779</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268</v>
      </c>
      <c r="C22" s="16"/>
      <c r="F22" s="5">
        <v>8</v>
      </c>
      <c r="G22" s="73">
        <f>COUNTIF(B172:B177,"y")/COUNTA(B172:B177)</f>
        <v>0.5</v>
      </c>
      <c r="H22" s="5">
        <f>IF(G22&gt;=75%,3,IF(G22&gt;=50%,2,IF(G22&gt;0,1,0)))</f>
        <v>2</v>
      </c>
      <c r="I22" s="5" t="str">
        <f>IF(G22&gt;=75%,"Strong",IF(G22&gt;=50%,"Moderate",IF(G22&gt;0,"Weak","None")))</f>
        <v>Moderate</v>
      </c>
    </row>
    <row r="23" spans="1:9" ht="32" x14ac:dyDescent="0.2">
      <c r="A23" s="17" t="s">
        <v>23</v>
      </c>
      <c r="B23" s="1" t="s">
        <v>143</v>
      </c>
      <c r="C23" s="16"/>
      <c r="F23" s="85" t="s">
        <v>1</v>
      </c>
      <c r="G23" s="83" t="s">
        <v>4</v>
      </c>
      <c r="H23" s="84">
        <f>SUM(H20:H22)</f>
        <v>8</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0.66666666666666663</v>
      </c>
      <c r="H26" s="3">
        <f>IF(G26&gt;=75%,3,IF(G26&gt;=50%,2,IF(G26&gt;0,1,0)))</f>
        <v>2</v>
      </c>
      <c r="I26" s="6" t="str">
        <f>IF(G26&gt;=75%,"Strong",IF(G26&gt;=50%,"Moderate",IF(G26&gt;0,"Weak","None")))</f>
        <v>Moderate</v>
      </c>
    </row>
    <row r="27" spans="1:9" ht="32" x14ac:dyDescent="0.2">
      <c r="A27" s="14" t="s">
        <v>27</v>
      </c>
      <c r="B27" s="1" t="s">
        <v>143</v>
      </c>
      <c r="C27" s="16"/>
      <c r="F27" s="3">
        <v>10</v>
      </c>
      <c r="G27" s="4">
        <f>COUNTIF(B198:B206,"y")/COUNTA(B198:B206)</f>
        <v>0.66666666666666663</v>
      </c>
      <c r="H27" s="3">
        <f t="shared" ref="H27:H34" si="3">IF(G27&gt;=75%,3,IF(G27&gt;=50%,2,IF(G27&gt;0,1,0)))</f>
        <v>2</v>
      </c>
      <c r="I27" s="3" t="str">
        <f t="shared" ref="I27:I34" si="4">IF(G27&gt;=75%,"Strong",IF(G27&gt;=50%,"Moderate",IF(G27&gt;0,"Weak","None")))</f>
        <v>Moderate</v>
      </c>
    </row>
    <row r="28" spans="1:9" ht="48" x14ac:dyDescent="0.2">
      <c r="A28" s="14" t="s">
        <v>28</v>
      </c>
      <c r="B28" s="1" t="s">
        <v>143</v>
      </c>
      <c r="C28" s="16"/>
      <c r="F28" s="3">
        <v>11</v>
      </c>
      <c r="G28" s="4">
        <f>COUNTIF(B211:B223,"y")/COUNTA(B211:B223)</f>
        <v>0.76923076923076927</v>
      </c>
      <c r="H28" s="3">
        <f t="shared" si="3"/>
        <v>3</v>
      </c>
      <c r="I28" s="3" t="str">
        <f t="shared" si="4"/>
        <v>Strong</v>
      </c>
    </row>
    <row r="29" spans="1:9" x14ac:dyDescent="0.2">
      <c r="A29" s="18"/>
      <c r="B29" s="9"/>
      <c r="C29" s="9"/>
      <c r="F29" s="3">
        <v>12</v>
      </c>
      <c r="G29" s="4">
        <f>COUNTIF(B228:B233,"y")/COUNTA(B228:B233)</f>
        <v>0.83333333333333337</v>
      </c>
      <c r="H29" s="3">
        <f t="shared" si="3"/>
        <v>3</v>
      </c>
      <c r="I29" s="3" t="str">
        <f t="shared" si="4"/>
        <v>Strong</v>
      </c>
    </row>
    <row r="30" spans="1:9" ht="33" customHeight="1" x14ac:dyDescent="0.2">
      <c r="A30" s="180" t="s">
        <v>141</v>
      </c>
      <c r="B30" s="180"/>
      <c r="C30" s="180"/>
      <c r="F30" s="3">
        <v>13</v>
      </c>
      <c r="G30" s="4">
        <f>COUNTIF(B238:B245,"y")/COUNTA(B238:B245)</f>
        <v>0.625</v>
      </c>
      <c r="H30" s="3">
        <f t="shared" si="3"/>
        <v>2</v>
      </c>
      <c r="I30" s="3" t="str">
        <f t="shared" si="4"/>
        <v>Moderate</v>
      </c>
    </row>
    <row r="31" spans="1:9" ht="16" x14ac:dyDescent="0.2">
      <c r="A31" s="62"/>
      <c r="B31" s="9"/>
      <c r="C31" s="9"/>
      <c r="F31" s="3">
        <v>14</v>
      </c>
      <c r="G31" s="4">
        <f>COUNTIF(B250:B258,"y")/COUNTA(B250:B258)</f>
        <v>0.55555555555555558</v>
      </c>
      <c r="H31" s="3">
        <f t="shared" si="3"/>
        <v>2</v>
      </c>
      <c r="I31" s="3" t="str">
        <f t="shared" si="4"/>
        <v>Moderate</v>
      </c>
    </row>
    <row r="32" spans="1:9" ht="17" x14ac:dyDescent="0.2">
      <c r="A32" s="19" t="s">
        <v>13</v>
      </c>
      <c r="B32" s="12" t="s">
        <v>14</v>
      </c>
      <c r="C32" s="13"/>
      <c r="F32" s="3">
        <v>15</v>
      </c>
      <c r="G32" s="4">
        <f>COUNTIF(B263:B267,"y")/COUNTA(B263:B267)</f>
        <v>0.6</v>
      </c>
      <c r="H32" s="3">
        <f t="shared" si="3"/>
        <v>2</v>
      </c>
      <c r="I32" s="3" t="str">
        <f t="shared" si="4"/>
        <v>Moderate</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0.7142857142857143</v>
      </c>
      <c r="H34" s="3">
        <f t="shared" si="3"/>
        <v>2</v>
      </c>
      <c r="I34" s="3" t="str">
        <f t="shared" si="4"/>
        <v>Moderate</v>
      </c>
    </row>
    <row r="35" spans="1:10" ht="48" x14ac:dyDescent="0.2">
      <c r="A35" s="14" t="s">
        <v>31</v>
      </c>
      <c r="B35" s="1" t="s">
        <v>143</v>
      </c>
      <c r="C35" s="16"/>
      <c r="F35" s="87" t="s">
        <v>2</v>
      </c>
      <c r="G35" s="88" t="s">
        <v>4</v>
      </c>
      <c r="H35" s="88">
        <f>SUM(H26:H34)</f>
        <v>21</v>
      </c>
      <c r="I35" s="88" t="s">
        <v>153</v>
      </c>
      <c r="J35" s="88">
        <f>H35*2</f>
        <v>42</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0.6</v>
      </c>
      <c r="H37" s="3">
        <f>IF(G37&gt;=75%,3,IF(G37&gt;=50%,2,IF(G37&gt;0,1,0)))</f>
        <v>2</v>
      </c>
      <c r="I37" s="3" t="str">
        <f>IF(G37&gt;=75%,"Strong",IF(G37&gt;=50%,"Moderate",IF(G37&gt;0,"Weak","None")))</f>
        <v>Moderate</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0.5714285714285714</v>
      </c>
      <c r="H39" s="5">
        <f>IF(G39&gt;=75%,3,IF(G39&gt;=50%,2,IF(G39&gt;0,1,0)))</f>
        <v>2</v>
      </c>
      <c r="I39" s="5" t="str">
        <f>IF(G39&gt;=75%,"Strong",IF(G39&gt;=50%,"Moderate",IF(G39&gt;0,"Weak","None")))</f>
        <v>Moderate</v>
      </c>
    </row>
    <row r="40" spans="1:10" x14ac:dyDescent="0.2">
      <c r="A40" s="20"/>
      <c r="B40" s="9"/>
      <c r="C40" s="9"/>
      <c r="F40" s="75" t="s">
        <v>155</v>
      </c>
      <c r="G40" s="75"/>
      <c r="H40" s="75">
        <f>H18+H39+H37+J35+H23</f>
        <v>68</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268</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143</v>
      </c>
      <c r="C68" s="16"/>
    </row>
    <row r="69" spans="1:3" ht="48" x14ac:dyDescent="0.2">
      <c r="A69" s="22" t="s">
        <v>54</v>
      </c>
      <c r="B69" s="1" t="s">
        <v>143</v>
      </c>
      <c r="C69" s="16"/>
    </row>
    <row r="70" spans="1:3" ht="32" x14ac:dyDescent="0.2">
      <c r="A70" s="22" t="s">
        <v>55</v>
      </c>
      <c r="B70" s="1" t="s">
        <v>143</v>
      </c>
      <c r="C70" s="16"/>
    </row>
    <row r="71" spans="1:3" ht="32" x14ac:dyDescent="0.2">
      <c r="A71" s="22" t="s">
        <v>56</v>
      </c>
      <c r="B71" s="1" t="s">
        <v>268</v>
      </c>
      <c r="C71" s="16"/>
    </row>
    <row r="72" spans="1:3" ht="112" x14ac:dyDescent="0.2">
      <c r="A72" s="27" t="s">
        <v>57</v>
      </c>
      <c r="B72" s="1" t="s">
        <v>143</v>
      </c>
      <c r="C72" s="16"/>
    </row>
    <row r="73" spans="1:3" ht="48" x14ac:dyDescent="0.2">
      <c r="A73" s="27" t="s">
        <v>58</v>
      </c>
      <c r="B73" s="1" t="s">
        <v>143</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268</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268</v>
      </c>
      <c r="C88" s="16"/>
    </row>
    <row r="89" spans="1:3" ht="80" x14ac:dyDescent="0.2">
      <c r="A89" s="17" t="s">
        <v>70</v>
      </c>
      <c r="B89" s="1" t="s">
        <v>143</v>
      </c>
      <c r="C89" s="16"/>
    </row>
    <row r="90" spans="1:3" ht="64" x14ac:dyDescent="0.2">
      <c r="A90" s="14" t="s">
        <v>71</v>
      </c>
      <c r="B90" s="1" t="s">
        <v>143</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268</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143</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268</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268</v>
      </c>
      <c r="C138" s="16"/>
    </row>
    <row r="139" spans="1:3" ht="48" x14ac:dyDescent="0.2">
      <c r="A139" s="17" t="s">
        <v>107</v>
      </c>
      <c r="B139" s="1" t="s">
        <v>143</v>
      </c>
      <c r="C139" s="16"/>
    </row>
    <row r="140" spans="1:3" ht="96" x14ac:dyDescent="0.2">
      <c r="A140" s="17" t="s">
        <v>108</v>
      </c>
      <c r="B140" s="1" t="s">
        <v>268</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268</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268</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268</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268</v>
      </c>
      <c r="C175" s="16"/>
    </row>
    <row r="176" spans="1:3" ht="32" x14ac:dyDescent="0.2">
      <c r="A176" s="17" t="s">
        <v>133</v>
      </c>
      <c r="B176" s="1" t="s">
        <v>268</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268</v>
      </c>
      <c r="C188" s="15"/>
    </row>
    <row r="189" spans="1:3" ht="16" x14ac:dyDescent="0.2">
      <c r="A189" s="14" t="s">
        <v>163</v>
      </c>
      <c r="B189" s="1" t="s">
        <v>143</v>
      </c>
      <c r="C189" s="15"/>
    </row>
    <row r="190" spans="1:3" ht="32" x14ac:dyDescent="0.2">
      <c r="A190" s="14" t="s">
        <v>164</v>
      </c>
      <c r="B190" s="1" t="s">
        <v>268</v>
      </c>
      <c r="C190" s="15"/>
    </row>
    <row r="191" spans="1:3" ht="80" x14ac:dyDescent="0.2">
      <c r="A191" s="14" t="s">
        <v>165</v>
      </c>
      <c r="B191" s="1" t="s">
        <v>268</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268</v>
      </c>
      <c r="C200" s="15"/>
    </row>
    <row r="201" spans="1:3" ht="64" x14ac:dyDescent="0.2">
      <c r="A201" s="17" t="s">
        <v>171</v>
      </c>
      <c r="B201" s="1" t="s">
        <v>268</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268</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268</v>
      </c>
      <c r="C216" s="15"/>
    </row>
    <row r="217" spans="1:3" ht="64" x14ac:dyDescent="0.2">
      <c r="A217" s="17" t="s">
        <v>184</v>
      </c>
      <c r="B217" s="1" t="s">
        <v>268</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268</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268</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268</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268</v>
      </c>
      <c r="C242" s="15"/>
    </row>
    <row r="243" spans="1:3" ht="48" x14ac:dyDescent="0.2">
      <c r="A243" s="14" t="s">
        <v>205</v>
      </c>
      <c r="B243" s="1" t="s">
        <v>268</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268</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268</v>
      </c>
      <c r="C253" s="15"/>
    </row>
    <row r="254" spans="1:3" ht="32" x14ac:dyDescent="0.2">
      <c r="A254" s="14" t="s">
        <v>213</v>
      </c>
      <c r="B254" s="1" t="s">
        <v>143</v>
      </c>
      <c r="C254" s="15"/>
    </row>
    <row r="255" spans="1:3" ht="32" x14ac:dyDescent="0.2">
      <c r="A255" s="14" t="s">
        <v>214</v>
      </c>
      <c r="B255" s="1" t="s">
        <v>268</v>
      </c>
      <c r="C255" s="15"/>
    </row>
    <row r="256" spans="1:3" ht="64" x14ac:dyDescent="0.2">
      <c r="A256" s="14" t="s">
        <v>215</v>
      </c>
      <c r="B256" s="1" t="s">
        <v>268</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268</v>
      </c>
      <c r="C264" s="15"/>
    </row>
    <row r="265" spans="1:3" ht="48" x14ac:dyDescent="0.2">
      <c r="A265" s="14" t="s">
        <v>221</v>
      </c>
      <c r="B265" s="1" t="s">
        <v>143</v>
      </c>
      <c r="C265" s="15"/>
    </row>
    <row r="266" spans="1:3" ht="32" x14ac:dyDescent="0.2">
      <c r="A266" s="14" t="s">
        <v>222</v>
      </c>
      <c r="B266" s="1" t="s">
        <v>268</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268</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268</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268</v>
      </c>
      <c r="C296" s="15"/>
    </row>
    <row r="297" spans="1:3" ht="48" x14ac:dyDescent="0.2">
      <c r="A297" s="14" t="s">
        <v>241</v>
      </c>
      <c r="B297" s="1" t="s">
        <v>268</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268</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268</v>
      </c>
      <c r="C312" s="15"/>
    </row>
    <row r="313" spans="1:3" ht="32" x14ac:dyDescent="0.2">
      <c r="A313" s="17" t="s">
        <v>250</v>
      </c>
      <c r="B313" s="1" t="s">
        <v>268</v>
      </c>
      <c r="C313" s="15"/>
    </row>
    <row r="314" spans="1:3" ht="48" x14ac:dyDescent="0.2">
      <c r="A314" s="99" t="s">
        <v>251</v>
      </c>
      <c r="B314" s="1" t="s">
        <v>143</v>
      </c>
      <c r="C314" s="95"/>
    </row>
    <row r="315" spans="1:3" x14ac:dyDescent="0.2">
      <c r="A315" s="97"/>
      <c r="B315" s="97"/>
      <c r="C315" s="97"/>
    </row>
  </sheetData>
  <sheetProtection algorithmName="SHA-512" hashValue="NOabEPvkGK3l6iJIfevQklaKVzd8KkxBgw6pAmGqqFGHN0nNQpqyn3dga4xEMigsCeK22B6bN1lJ7zVxymEaeg==" saltValue="UXVNCjwy1bma4++VUmywvw=="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500-000000000000}">
      <formula1>"y,n"</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X315"/>
  <sheetViews>
    <sheetView zoomScaleNormal="100" workbookViewId="0">
      <selection activeCell="B27" sqref="B27"/>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1</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1</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0.91666666666666663</v>
      </c>
      <c r="L12" s="75" t="str">
        <f t="shared" ref="L12:L13" si="2">IF(K12&gt;69%,"Strong",IF(K12&gt;49%,"Moderate",IF(K12&gt;0,"Weak","No Fidelity")))</f>
        <v>Strong</v>
      </c>
    </row>
    <row r="13" spans="1:24" ht="32" x14ac:dyDescent="0.2">
      <c r="A13" s="10"/>
      <c r="B13" s="9"/>
      <c r="C13" s="9"/>
      <c r="F13" s="3">
        <v>1</v>
      </c>
      <c r="G13" s="4">
        <f>COUNTIF(B67:B79,"y")/COUNTA(B67:B79)</f>
        <v>0.69230769230769229</v>
      </c>
      <c r="H13" s="3">
        <f>IF(G13&gt;=75%,3,IF(G13&gt;=50%,2,IF(G13&gt;0,1,0)))</f>
        <v>2</v>
      </c>
      <c r="I13" s="3" t="str">
        <f t="shared" si="1"/>
        <v>Moderate</v>
      </c>
      <c r="J13" s="79" t="s">
        <v>152</v>
      </c>
      <c r="K13" s="82">
        <f>(H10+H40)/96</f>
        <v>0.92708333333333337</v>
      </c>
      <c r="L13" s="75" t="str">
        <f t="shared" si="2"/>
        <v>Strong</v>
      </c>
    </row>
    <row r="14" spans="1:24" ht="17" x14ac:dyDescent="0.2">
      <c r="A14" s="11" t="s">
        <v>13</v>
      </c>
      <c r="B14" s="12" t="s">
        <v>14</v>
      </c>
      <c r="C14" s="13"/>
      <c r="F14" s="3">
        <v>2</v>
      </c>
      <c r="G14" s="4">
        <f>COUNTIF(B87:B97,"y")/COUNTA(B87:B97)</f>
        <v>0.63636363636363635</v>
      </c>
      <c r="H14" s="3">
        <f>IF(G14&gt;=75%,3,IF(G14&gt;=50%,2,IF(G14&gt;0,1,0)))</f>
        <v>2</v>
      </c>
      <c r="I14" s="3" t="str">
        <f t="shared" si="1"/>
        <v>Moderate</v>
      </c>
    </row>
    <row r="15" spans="1:24" ht="16" x14ac:dyDescent="0.2">
      <c r="A15" s="14" t="s">
        <v>15</v>
      </c>
      <c r="B15" s="1" t="s">
        <v>143</v>
      </c>
      <c r="C15" s="16"/>
      <c r="F15" s="3">
        <v>3</v>
      </c>
      <c r="G15" s="4">
        <f>COUNTIF(B107:B118,"y")/COUNTA(B107:B118)</f>
        <v>0.66666666666666663</v>
      </c>
      <c r="H15" s="3">
        <f>IF(G15&gt;=75%,3,IF(G15&gt;=50%,2,IF(G15&gt;0,1,0)))</f>
        <v>2</v>
      </c>
      <c r="I15" s="3" t="str">
        <f t="shared" si="1"/>
        <v>Moderate</v>
      </c>
    </row>
    <row r="16" spans="1:24" ht="32" x14ac:dyDescent="0.2">
      <c r="A16" s="14" t="s">
        <v>16</v>
      </c>
      <c r="B16" s="1" t="s">
        <v>143</v>
      </c>
      <c r="C16" s="16"/>
      <c r="F16" s="3">
        <v>4</v>
      </c>
      <c r="G16" s="4">
        <f>COUNTIF(B125:B130,"y")/COUNTA(B125:B130)</f>
        <v>0.66666666666666663</v>
      </c>
      <c r="H16" s="3">
        <f>IF(G16&gt;=75%,3,IF(G16&gt;=50%,2,IF(G16&gt;0,1,0)))</f>
        <v>2</v>
      </c>
      <c r="I16" s="3" t="str">
        <f t="shared" si="1"/>
        <v>Moderate</v>
      </c>
    </row>
    <row r="17" spans="1:9" ht="32" x14ac:dyDescent="0.2">
      <c r="A17" s="14" t="s">
        <v>17</v>
      </c>
      <c r="B17" s="1" t="s">
        <v>143</v>
      </c>
      <c r="C17" s="16"/>
      <c r="F17" s="5">
        <v>5</v>
      </c>
      <c r="G17" s="73">
        <f>COUNTIF(B137:B142,"y")/COUNTA(B137:B142)</f>
        <v>1</v>
      </c>
      <c r="H17" s="5">
        <f>IF(G17&gt;=75%,3,IF(G17&gt;=50%,2,IF(G17&gt;0,1,0)))</f>
        <v>3</v>
      </c>
      <c r="I17" s="5" t="str">
        <f t="shared" si="1"/>
        <v>Strong</v>
      </c>
    </row>
    <row r="18" spans="1:9" ht="16" x14ac:dyDescent="0.2">
      <c r="A18" s="14" t="s">
        <v>18</v>
      </c>
      <c r="B18" s="1" t="s">
        <v>143</v>
      </c>
      <c r="C18" s="16"/>
      <c r="F18" s="83" t="s">
        <v>151</v>
      </c>
      <c r="G18" s="83" t="s">
        <v>4</v>
      </c>
      <c r="H18" s="84">
        <f>SUM(H13:H17)</f>
        <v>11</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0.88888888888888884</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0.5714285714285714</v>
      </c>
      <c r="H21" s="3">
        <f>IF(G21&gt;=75%,3,IF(G21&gt;=50%,2,IF(G21&gt;0,1,0)))</f>
        <v>2</v>
      </c>
      <c r="I21" s="3" t="str">
        <f>IF(G21&gt;=75%,"Strong",IF(G21&gt;=50%,"Moderate",IF(G21&gt;0,"Weak","None")))</f>
        <v>Moderate</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8</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0.66666666666666663</v>
      </c>
      <c r="H26" s="3">
        <f>IF(G26&gt;=75%,3,IF(G26&gt;=50%,2,IF(G26&gt;0,1,0)))</f>
        <v>2</v>
      </c>
      <c r="I26" s="6" t="str">
        <f>IF(G26&gt;=75%,"Strong",IF(G26&gt;=50%,"Moderate",IF(G26&gt;0,"Weak","None")))</f>
        <v>Moderate</v>
      </c>
    </row>
    <row r="27" spans="1:9" ht="32" x14ac:dyDescent="0.2">
      <c r="A27" s="14" t="s">
        <v>27</v>
      </c>
      <c r="B27" s="1" t="s">
        <v>143</v>
      </c>
      <c r="C27" s="16"/>
      <c r="F27" s="3">
        <v>10</v>
      </c>
      <c r="G27" s="4">
        <f>COUNTIF(B198:B206,"y")/COUNTA(B198:B206)</f>
        <v>0.88888888888888884</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0.92307692307692313</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26</v>
      </c>
      <c r="I35" s="88" t="s">
        <v>153</v>
      </c>
      <c r="J35" s="88">
        <f>H35*2</f>
        <v>52</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77</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143</v>
      </c>
      <c r="C68" s="16"/>
    </row>
    <row r="69" spans="1:3" ht="48" x14ac:dyDescent="0.2">
      <c r="A69" s="22" t="s">
        <v>54</v>
      </c>
      <c r="B69" s="1" t="s">
        <v>143</v>
      </c>
      <c r="C69" s="16"/>
    </row>
    <row r="70" spans="1:3" ht="32" x14ac:dyDescent="0.2">
      <c r="A70" s="22" t="s">
        <v>55</v>
      </c>
      <c r="B70" s="1" t="s">
        <v>143</v>
      </c>
      <c r="C70" s="16"/>
    </row>
    <row r="71" spans="1:3" ht="32" x14ac:dyDescent="0.2">
      <c r="A71" s="22" t="s">
        <v>56</v>
      </c>
      <c r="B71" s="1" t="s">
        <v>143</v>
      </c>
      <c r="C71" s="16"/>
    </row>
    <row r="72" spans="1:3" ht="112" x14ac:dyDescent="0.2">
      <c r="A72" s="27" t="s">
        <v>57</v>
      </c>
      <c r="B72" s="1" t="s">
        <v>143</v>
      </c>
      <c r="C72" s="16"/>
    </row>
    <row r="73" spans="1:3" ht="48" x14ac:dyDescent="0.2">
      <c r="A73" s="27" t="s">
        <v>58</v>
      </c>
      <c r="B73" s="1" t="s">
        <v>268</v>
      </c>
      <c r="C73" s="16"/>
    </row>
    <row r="74" spans="1:3" ht="48" x14ac:dyDescent="0.2">
      <c r="A74" s="27" t="s">
        <v>59</v>
      </c>
      <c r="B74" s="1" t="s">
        <v>143</v>
      </c>
      <c r="C74" s="16"/>
    </row>
    <row r="75" spans="1:3" ht="82" x14ac:dyDescent="0.2">
      <c r="A75" s="27" t="s">
        <v>60</v>
      </c>
      <c r="B75" s="1" t="s">
        <v>268</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268</v>
      </c>
      <c r="C78" s="16"/>
    </row>
    <row r="79" spans="1:3" ht="64" x14ac:dyDescent="0.2">
      <c r="A79" s="17" t="s">
        <v>64</v>
      </c>
      <c r="B79" s="1" t="s">
        <v>143</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268</v>
      </c>
      <c r="C88" s="16"/>
    </row>
    <row r="89" spans="1:3" ht="80" x14ac:dyDescent="0.2">
      <c r="A89" s="17" t="s">
        <v>70</v>
      </c>
      <c r="B89" s="1" t="s">
        <v>268</v>
      </c>
      <c r="C89" s="16"/>
    </row>
    <row r="90" spans="1:3" ht="64" x14ac:dyDescent="0.2">
      <c r="A90" s="14" t="s">
        <v>71</v>
      </c>
      <c r="B90" s="1" t="s">
        <v>143</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268</v>
      </c>
      <c r="C96" s="16"/>
    </row>
    <row r="97" spans="1:3" ht="64" x14ac:dyDescent="0.2">
      <c r="A97" s="14" t="s">
        <v>78</v>
      </c>
      <c r="B97" s="1" t="s">
        <v>268</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268</v>
      </c>
      <c r="C111" s="16"/>
    </row>
    <row r="112" spans="1:3" ht="32" x14ac:dyDescent="0.2">
      <c r="A112" s="14" t="s">
        <v>88</v>
      </c>
      <c r="B112" s="1" t="s">
        <v>268</v>
      </c>
      <c r="C112" s="16"/>
    </row>
    <row r="113" spans="1:3" ht="48" x14ac:dyDescent="0.2">
      <c r="A113" s="14" t="s">
        <v>89</v>
      </c>
      <c r="B113" s="1" t="s">
        <v>143</v>
      </c>
      <c r="C113" s="16"/>
    </row>
    <row r="114" spans="1:3" ht="96" x14ac:dyDescent="0.2">
      <c r="A114" s="33" t="s">
        <v>90</v>
      </c>
      <c r="B114" s="1" t="s">
        <v>268</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143</v>
      </c>
      <c r="C117" s="16"/>
    </row>
    <row r="118" spans="1:3" ht="80" x14ac:dyDescent="0.2">
      <c r="A118" s="27" t="s">
        <v>94</v>
      </c>
      <c r="B118" s="1" t="s">
        <v>268</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268</v>
      </c>
      <c r="C127" s="16"/>
    </row>
    <row r="128" spans="1:3" ht="32" x14ac:dyDescent="0.2">
      <c r="A128" s="14" t="s">
        <v>100</v>
      </c>
      <c r="B128" s="1" t="s">
        <v>143</v>
      </c>
      <c r="C128" s="16"/>
    </row>
    <row r="129" spans="1:3" ht="48" x14ac:dyDescent="0.2">
      <c r="A129" s="17" t="s">
        <v>101</v>
      </c>
      <c r="B129" s="1" t="s">
        <v>268</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143</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268</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268</v>
      </c>
      <c r="C162" s="15"/>
    </row>
    <row r="163" spans="1:3" ht="64" x14ac:dyDescent="0.2">
      <c r="A163" s="17" t="s">
        <v>123</v>
      </c>
      <c r="B163" s="1" t="s">
        <v>143</v>
      </c>
      <c r="C163" s="15"/>
    </row>
    <row r="164" spans="1:3" ht="32" x14ac:dyDescent="0.2">
      <c r="A164" s="27" t="s">
        <v>124</v>
      </c>
      <c r="B164" s="1" t="s">
        <v>268</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268</v>
      </c>
      <c r="C185" s="15"/>
    </row>
    <row r="186" spans="1:3" ht="32" x14ac:dyDescent="0.2">
      <c r="A186" s="14" t="s">
        <v>160</v>
      </c>
      <c r="B186" s="1" t="s">
        <v>143</v>
      </c>
      <c r="C186" s="15"/>
    </row>
    <row r="187" spans="1:3" ht="32" x14ac:dyDescent="0.2">
      <c r="A187" s="14" t="s">
        <v>161</v>
      </c>
      <c r="B187" s="1" t="s">
        <v>268</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268</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268</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268</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F2T6ON9BqsO4zK7z5l4Zt9TTNyHiRrke4XuJ8IPsMRa/KmcTRcManW3F6dQuQGxUgfA8Fjf9IcO2f3vGjbYHSA==" saltValue="X3zX6Z69cmiiH8ECS6a31A=="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600-000000000000}">
      <formula1>"y,n"</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X315"/>
  <sheetViews>
    <sheetView zoomScaleNormal="100" workbookViewId="0">
      <selection activeCell="B7" sqref="B7"/>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0.6428571428571429</v>
      </c>
      <c r="H6" s="3">
        <f>IF(G6&gt;=75%,3,IF(G6&gt;=50%,2,IF(G6&gt;0,1,0)))</f>
        <v>2</v>
      </c>
      <c r="I6" s="3" t="str">
        <f>IF(G6&gt;=75%,"Strong",IF(G6&gt;=50%,"Moderate",IF(G6&gt;0,"Weak","None")))</f>
        <v>Moderate</v>
      </c>
      <c r="K6" s="43"/>
      <c r="L6" s="43"/>
      <c r="M6" s="43"/>
      <c r="P6" s="43"/>
      <c r="Q6" s="43"/>
      <c r="R6" s="43"/>
      <c r="T6" s="43"/>
      <c r="U6" s="43"/>
      <c r="V6" s="43"/>
      <c r="W6" s="43"/>
      <c r="X6" s="43"/>
    </row>
    <row r="7" spans="1:24" x14ac:dyDescent="0.2">
      <c r="A7" s="41" t="s">
        <v>138</v>
      </c>
      <c r="B7" s="70" t="s">
        <v>148</v>
      </c>
      <c r="C7" s="71"/>
      <c r="D7" s="44"/>
      <c r="E7" s="42"/>
      <c r="F7" s="3">
        <v>2</v>
      </c>
      <c r="G7" s="4">
        <f>COUNTIF(B33:B37,"y")/COUNTA(B33:B37)</f>
        <v>0.8</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0.8</v>
      </c>
      <c r="H8" s="3">
        <f t="shared" si="0"/>
        <v>3</v>
      </c>
      <c r="I8" s="3" t="str">
        <f t="shared" si="1"/>
        <v>Strong</v>
      </c>
    </row>
    <row r="9" spans="1:24" ht="21" customHeight="1" thickBot="1" x14ac:dyDescent="0.25">
      <c r="A9" s="183" t="s">
        <v>10</v>
      </c>
      <c r="B9" s="184"/>
      <c r="C9" s="185"/>
      <c r="F9" s="5">
        <v>4</v>
      </c>
      <c r="G9" s="73">
        <f>COUNTIF(B51:B58,"y")/COUNTA(B51:B58)</f>
        <v>1</v>
      </c>
      <c r="H9" s="5">
        <f t="shared" si="0"/>
        <v>3</v>
      </c>
      <c r="I9" s="5" t="str">
        <f t="shared" si="1"/>
        <v>Strong</v>
      </c>
    </row>
    <row r="10" spans="1:24" ht="24" thickBot="1" x14ac:dyDescent="0.3">
      <c r="A10" s="186" t="s">
        <v>11</v>
      </c>
      <c r="B10" s="187"/>
      <c r="C10" s="188"/>
      <c r="F10" s="74" t="s">
        <v>144</v>
      </c>
      <c r="G10" s="75" t="s">
        <v>4</v>
      </c>
      <c r="H10" s="76">
        <f>SUM(H6:H9)</f>
        <v>11</v>
      </c>
      <c r="J10" s="77"/>
      <c r="K10" s="77"/>
      <c r="L10" s="77" t="s">
        <v>150</v>
      </c>
    </row>
    <row r="11" spans="1:24" ht="33" thickBot="1" x14ac:dyDescent="0.25">
      <c r="A11" s="7"/>
      <c r="B11" s="9"/>
      <c r="C11" s="9"/>
      <c r="F11" s="78" t="s">
        <v>0</v>
      </c>
      <c r="J11" s="79" t="s">
        <v>5</v>
      </c>
      <c r="K11" s="80">
        <f>H10/12</f>
        <v>0.91666666666666663</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0.95238095238095233</v>
      </c>
      <c r="L12" s="75" t="str">
        <f t="shared" ref="L12:L13" si="2">IF(K12&gt;69%,"Strong",IF(K12&gt;49%,"Moderate",IF(K12&gt;0,"Weak","No Fidelity")))</f>
        <v>Strong</v>
      </c>
    </row>
    <row r="13" spans="1:24" ht="32" x14ac:dyDescent="0.2">
      <c r="A13" s="10"/>
      <c r="B13" s="9"/>
      <c r="C13" s="9"/>
      <c r="F13" s="3">
        <v>1</v>
      </c>
      <c r="G13" s="4">
        <f>COUNTIF(B67:B79,"y")/COUNTA(B67:B79)</f>
        <v>0.53846153846153844</v>
      </c>
      <c r="H13" s="3">
        <f>IF(G13&gt;=75%,3,IF(G13&gt;=50%,2,IF(G13&gt;0,1,0)))</f>
        <v>2</v>
      </c>
      <c r="I13" s="3" t="str">
        <f t="shared" si="1"/>
        <v>Moderate</v>
      </c>
      <c r="J13" s="79" t="s">
        <v>152</v>
      </c>
      <c r="K13" s="82">
        <f>(H10+H40)/96</f>
        <v>0.94791666666666663</v>
      </c>
      <c r="L13" s="75" t="str">
        <f t="shared" si="2"/>
        <v>Strong</v>
      </c>
    </row>
    <row r="14" spans="1:24" ht="17" x14ac:dyDescent="0.2">
      <c r="A14" s="11" t="s">
        <v>13</v>
      </c>
      <c r="B14" s="12" t="s">
        <v>14</v>
      </c>
      <c r="C14" s="13"/>
      <c r="F14" s="3">
        <v>2</v>
      </c>
      <c r="G14" s="4">
        <f>COUNTIF(B87:B97,"y")/COUNTA(B87:B97)</f>
        <v>0.81818181818181823</v>
      </c>
      <c r="H14" s="3">
        <f>IF(G14&gt;=75%,3,IF(G14&gt;=50%,2,IF(G14&gt;0,1,0)))</f>
        <v>3</v>
      </c>
      <c r="I14" s="3" t="str">
        <f t="shared" si="1"/>
        <v>Strong</v>
      </c>
    </row>
    <row r="15" spans="1:24" ht="16" x14ac:dyDescent="0.2">
      <c r="A15" s="14" t="s">
        <v>15</v>
      </c>
      <c r="B15" s="1" t="s">
        <v>268</v>
      </c>
      <c r="C15" s="16"/>
      <c r="F15" s="3">
        <v>3</v>
      </c>
      <c r="G15" s="4">
        <f>COUNTIF(B107:B118,"y")/COUNTA(B107:B118)</f>
        <v>0.83333333333333337</v>
      </c>
      <c r="H15" s="3">
        <f>IF(G15&gt;=75%,3,IF(G15&gt;=50%,2,IF(G15&gt;0,1,0)))</f>
        <v>3</v>
      </c>
      <c r="I15" s="3" t="str">
        <f t="shared" si="1"/>
        <v>Strong</v>
      </c>
    </row>
    <row r="16" spans="1:24" ht="32" x14ac:dyDescent="0.2">
      <c r="A16" s="14" t="s">
        <v>16</v>
      </c>
      <c r="B16" s="1" t="s">
        <v>143</v>
      </c>
      <c r="C16" s="16"/>
      <c r="F16" s="3">
        <v>4</v>
      </c>
      <c r="G16" s="4">
        <f>COUNTIF(B125:B130,"y")/COUNTA(B125:B130)</f>
        <v>1</v>
      </c>
      <c r="H16" s="3">
        <f>IF(G16&gt;=75%,3,IF(G16&gt;=50%,2,IF(G16&gt;0,1,0)))</f>
        <v>3</v>
      </c>
      <c r="I16" s="3" t="str">
        <f t="shared" si="1"/>
        <v>Strong</v>
      </c>
    </row>
    <row r="17" spans="1:9" ht="32" x14ac:dyDescent="0.2">
      <c r="A17" s="14" t="s">
        <v>17</v>
      </c>
      <c r="B17" s="1" t="s">
        <v>268</v>
      </c>
      <c r="C17" s="16"/>
      <c r="F17" s="5">
        <v>5</v>
      </c>
      <c r="G17" s="73">
        <f>COUNTIF(B137:B142,"y")/COUNTA(B137:B142)</f>
        <v>0.83333333333333337</v>
      </c>
      <c r="H17" s="5">
        <f>IF(G17&gt;=75%,3,IF(G17&gt;=50%,2,IF(G17&gt;0,1,0)))</f>
        <v>3</v>
      </c>
      <c r="I17" s="5" t="str">
        <f t="shared" si="1"/>
        <v>Strong</v>
      </c>
    </row>
    <row r="18" spans="1:9" ht="16" x14ac:dyDescent="0.2">
      <c r="A18" s="14" t="s">
        <v>18</v>
      </c>
      <c r="B18" s="1" t="s">
        <v>143</v>
      </c>
      <c r="C18" s="16"/>
      <c r="F18" s="83" t="s">
        <v>151</v>
      </c>
      <c r="G18" s="83" t="s">
        <v>4</v>
      </c>
      <c r="H18" s="84">
        <f>SUM(H13:H17)</f>
        <v>14</v>
      </c>
    </row>
    <row r="19" spans="1:9" ht="33" thickBot="1" x14ac:dyDescent="0.25">
      <c r="A19" s="17" t="s">
        <v>19</v>
      </c>
      <c r="B19" s="1" t="s">
        <v>143</v>
      </c>
      <c r="C19" s="16"/>
      <c r="F19" s="61" t="s">
        <v>1</v>
      </c>
      <c r="G19" s="60"/>
      <c r="H19" s="61"/>
      <c r="I19" s="61"/>
    </row>
    <row r="20" spans="1:9" ht="48" x14ac:dyDescent="0.2">
      <c r="A20" s="14" t="s">
        <v>20</v>
      </c>
      <c r="B20" s="1" t="s">
        <v>268</v>
      </c>
      <c r="C20" s="16"/>
      <c r="F20" s="3">
        <v>6</v>
      </c>
      <c r="G20" s="4">
        <f>COUNTIF(B149:B157,"y")/COUNTA(B149:B157)</f>
        <v>0.88888888888888884</v>
      </c>
      <c r="H20" s="3">
        <f>IF(G20&gt;=75%,3,IF(G20&gt;=50%,2,IF(G20&gt;0,1,0)))</f>
        <v>3</v>
      </c>
      <c r="I20" s="3" t="str">
        <f>IF(G20&gt;=75%,"Strong",IF(G20&gt;=50%,"Moderate",IF(G20&gt;0,"Weak","None")))</f>
        <v>Strong</v>
      </c>
    </row>
    <row r="21" spans="1:9" ht="32" x14ac:dyDescent="0.2">
      <c r="A21" s="14" t="s">
        <v>21</v>
      </c>
      <c r="B21" s="1" t="s">
        <v>268</v>
      </c>
      <c r="C21" s="16"/>
      <c r="F21" s="3">
        <v>7</v>
      </c>
      <c r="G21" s="4">
        <f>COUNTIF(B161:B167,"y")/COUNTA(B161:B167)</f>
        <v>0.5714285714285714</v>
      </c>
      <c r="H21" s="3">
        <f>IF(G21&gt;=75%,3,IF(G21&gt;=50%,2,IF(G21&gt;0,1,0)))</f>
        <v>2</v>
      </c>
      <c r="I21" s="3" t="str">
        <f>IF(G21&gt;=75%,"Strong",IF(G21&gt;=50%,"Moderate",IF(G21&gt;0,"Weak","None")))</f>
        <v>Moderate</v>
      </c>
    </row>
    <row r="22" spans="1:9" ht="32" x14ac:dyDescent="0.2">
      <c r="A22" s="17" t="s">
        <v>22</v>
      </c>
      <c r="B22" s="1" t="s">
        <v>268</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8</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0.66666666666666663</v>
      </c>
      <c r="H26" s="3">
        <f>IF(G26&gt;=75%,3,IF(G26&gt;=50%,2,IF(G26&gt;0,1,0)))</f>
        <v>2</v>
      </c>
      <c r="I26" s="6" t="str">
        <f>IF(G26&gt;=75%,"Strong",IF(G26&gt;=50%,"Moderate",IF(G26&gt;0,"Weak","None")))</f>
        <v>Moderate</v>
      </c>
    </row>
    <row r="27" spans="1:9" ht="32" x14ac:dyDescent="0.2">
      <c r="A27" s="14" t="s">
        <v>27</v>
      </c>
      <c r="B27" s="1" t="s">
        <v>143</v>
      </c>
      <c r="C27" s="16"/>
      <c r="F27" s="3">
        <v>10</v>
      </c>
      <c r="G27" s="4">
        <f>COUNTIF(B198:B206,"y")/COUNTA(B198:B206)</f>
        <v>0.88888888888888884</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0.92307692307692313</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143</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26</v>
      </c>
      <c r="I35" s="88" t="s">
        <v>153</v>
      </c>
      <c r="J35" s="88">
        <f>H35*2</f>
        <v>52</v>
      </c>
    </row>
    <row r="36" spans="1:10" ht="33" thickBot="1" x14ac:dyDescent="0.25">
      <c r="A36" s="14" t="s">
        <v>32</v>
      </c>
      <c r="B36" s="1" t="s">
        <v>268</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80</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268</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143</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143</v>
      </c>
      <c r="C68" s="16"/>
    </row>
    <row r="69" spans="1:3" ht="48" x14ac:dyDescent="0.2">
      <c r="A69" s="22" t="s">
        <v>54</v>
      </c>
      <c r="B69" s="1" t="s">
        <v>143</v>
      </c>
      <c r="C69" s="16"/>
    </row>
    <row r="70" spans="1:3" ht="32" x14ac:dyDescent="0.2">
      <c r="A70" s="22" t="s">
        <v>55</v>
      </c>
      <c r="B70" s="1" t="s">
        <v>268</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143</v>
      </c>
      <c r="C73" s="16"/>
    </row>
    <row r="74" spans="1:3" ht="48" x14ac:dyDescent="0.2">
      <c r="A74" s="27" t="s">
        <v>59</v>
      </c>
      <c r="B74" s="1" t="s">
        <v>268</v>
      </c>
      <c r="C74" s="16"/>
    </row>
    <row r="75" spans="1:3" ht="82" x14ac:dyDescent="0.2">
      <c r="A75" s="27" t="s">
        <v>60</v>
      </c>
      <c r="B75" s="1" t="s">
        <v>143</v>
      </c>
      <c r="C75" s="16"/>
    </row>
    <row r="76" spans="1:3" ht="64" x14ac:dyDescent="0.2">
      <c r="A76" s="27" t="s">
        <v>61</v>
      </c>
      <c r="B76" s="1" t="s">
        <v>143</v>
      </c>
      <c r="C76" s="16"/>
    </row>
    <row r="77" spans="1:3" ht="48" x14ac:dyDescent="0.2">
      <c r="A77" s="17" t="s">
        <v>62</v>
      </c>
      <c r="B77" s="1" t="s">
        <v>143</v>
      </c>
      <c r="C77" s="16"/>
    </row>
    <row r="78" spans="1:3" ht="48" x14ac:dyDescent="0.2">
      <c r="A78" s="17" t="s">
        <v>63</v>
      </c>
      <c r="B78" s="1" t="s">
        <v>143</v>
      </c>
      <c r="C78" s="16"/>
    </row>
    <row r="79" spans="1:3" ht="64" x14ac:dyDescent="0.2">
      <c r="A79" s="17" t="s">
        <v>64</v>
      </c>
      <c r="B79" s="1" t="s">
        <v>268</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143</v>
      </c>
      <c r="C88" s="16"/>
    </row>
    <row r="89" spans="1:3" ht="80" x14ac:dyDescent="0.2">
      <c r="A89" s="17" t="s">
        <v>70</v>
      </c>
      <c r="B89" s="1" t="s">
        <v>268</v>
      </c>
      <c r="C89" s="16"/>
    </row>
    <row r="90" spans="1:3" ht="64" x14ac:dyDescent="0.2">
      <c r="A90" s="14" t="s">
        <v>71</v>
      </c>
      <c r="B90" s="1" t="s">
        <v>268</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268</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143</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143</v>
      </c>
      <c r="C117" s="16"/>
    </row>
    <row r="118" spans="1:3" ht="80" x14ac:dyDescent="0.2">
      <c r="A118" s="27" t="s">
        <v>94</v>
      </c>
      <c r="B118" s="1" t="s">
        <v>268</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268</v>
      </c>
      <c r="C138" s="16"/>
    </row>
    <row r="139" spans="1:3" ht="48" x14ac:dyDescent="0.2">
      <c r="A139" s="17" t="s">
        <v>107</v>
      </c>
      <c r="B139" s="1" t="s">
        <v>143</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268</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268</v>
      </c>
      <c r="C165" s="15"/>
    </row>
    <row r="166" spans="1:3" ht="48" x14ac:dyDescent="0.2">
      <c r="A166" s="17" t="s">
        <v>126</v>
      </c>
      <c r="B166" s="1" t="s">
        <v>268</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268</v>
      </c>
      <c r="C185" s="15"/>
    </row>
    <row r="186" spans="1:3" ht="32" x14ac:dyDescent="0.2">
      <c r="A186" s="14" t="s">
        <v>160</v>
      </c>
      <c r="B186" s="1" t="s">
        <v>143</v>
      </c>
      <c r="C186" s="15"/>
    </row>
    <row r="187" spans="1:3" ht="32" x14ac:dyDescent="0.2">
      <c r="A187" s="14" t="s">
        <v>161</v>
      </c>
      <c r="B187" s="1" t="s">
        <v>268</v>
      </c>
      <c r="C187" s="15"/>
    </row>
    <row r="188" spans="1:3" ht="64" x14ac:dyDescent="0.2">
      <c r="A188" s="14" t="s">
        <v>162</v>
      </c>
      <c r="B188" s="1" t="s">
        <v>268</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268</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268</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Y0veMqAtSVdqDc/IHSa/4xh6j0lL5oJ4dhTFcK4FGsfEG3S6baXlxVK7Caah13ifVtsMNfsialA9FCpMld8lbQ==" saltValue="a9H18XEek7zy+ODEnELN1g=="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700-000000000000}">
      <formula1>"y,n"</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315"/>
  <sheetViews>
    <sheetView zoomScaleNormal="100" workbookViewId="0">
      <selection activeCell="B27" sqref="B27"/>
    </sheetView>
  </sheetViews>
  <sheetFormatPr baseColWidth="10" defaultColWidth="9.1640625" defaultRowHeight="15" x14ac:dyDescent="0.2"/>
  <cols>
    <col min="1" max="1" width="35" style="3" bestFit="1" customWidth="1"/>
    <col min="2" max="2" width="21.5" style="3" customWidth="1"/>
    <col min="3" max="5" width="9.1640625" style="3"/>
    <col min="6" max="6" width="20.5" style="3" bestFit="1" customWidth="1"/>
    <col min="7" max="7" width="10.5" style="3" customWidth="1"/>
    <col min="8" max="8" width="9.1640625" style="3"/>
    <col min="9" max="10" width="12.83203125" style="3" customWidth="1"/>
    <col min="11" max="16384" width="9.1640625" style="3"/>
  </cols>
  <sheetData>
    <row r="1" spans="1:24" ht="25.5" customHeight="1" x14ac:dyDescent="0.25">
      <c r="A1" s="181" t="s">
        <v>7</v>
      </c>
      <c r="B1" s="181"/>
      <c r="C1" s="181"/>
    </row>
    <row r="2" spans="1:24" ht="15" customHeight="1" x14ac:dyDescent="0.2">
      <c r="A2" s="182" t="s">
        <v>8</v>
      </c>
      <c r="B2" s="182"/>
      <c r="C2" s="182"/>
    </row>
    <row r="3" spans="1:24" x14ac:dyDescent="0.2">
      <c r="A3" s="64"/>
      <c r="B3" s="64"/>
      <c r="C3" s="64"/>
    </row>
    <row r="4" spans="1:24" ht="16" x14ac:dyDescent="0.2">
      <c r="A4" s="54" t="s">
        <v>9</v>
      </c>
      <c r="B4" s="65">
        <v>43802</v>
      </c>
      <c r="C4" s="52"/>
      <c r="M4" s="42"/>
      <c r="O4" s="42"/>
      <c r="T4" s="42"/>
      <c r="U4" s="42"/>
    </row>
    <row r="5" spans="1:24" s="15" customFormat="1" ht="33" thickBot="1" x14ac:dyDescent="0.25">
      <c r="A5" s="55" t="s">
        <v>136</v>
      </c>
      <c r="B5" s="66">
        <v>43800</v>
      </c>
      <c r="C5" s="51"/>
      <c r="D5" s="46"/>
      <c r="E5" s="47"/>
      <c r="F5" s="67" t="s">
        <v>144</v>
      </c>
      <c r="G5" s="67" t="s">
        <v>145</v>
      </c>
      <c r="H5" s="59" t="s">
        <v>146</v>
      </c>
      <c r="I5" s="68" t="s">
        <v>147</v>
      </c>
      <c r="J5" s="47"/>
      <c r="K5" s="47"/>
      <c r="L5" s="46"/>
      <c r="M5" s="46"/>
      <c r="N5" s="47"/>
      <c r="O5" s="47"/>
      <c r="P5" s="49"/>
      <c r="Q5" s="49"/>
      <c r="R5" s="49"/>
      <c r="S5" s="47"/>
      <c r="T5" s="50"/>
      <c r="U5" s="44"/>
      <c r="V5" s="49"/>
      <c r="W5" s="49"/>
      <c r="X5" s="48"/>
    </row>
    <row r="6" spans="1:24" x14ac:dyDescent="0.2">
      <c r="A6" s="8" t="s">
        <v>137</v>
      </c>
      <c r="B6" s="69"/>
      <c r="C6" s="53"/>
      <c r="E6" s="43"/>
      <c r="F6" s="3">
        <v>1</v>
      </c>
      <c r="G6" s="4">
        <f>COUNTIF(B15:B28,"y")/COUNTA(B15:B28)</f>
        <v>0.9285714285714286</v>
      </c>
      <c r="H6" s="3">
        <f>IF(G6&gt;=75%,3,IF(G6&gt;=50%,2,IF(G6&gt;0,1,0)))</f>
        <v>3</v>
      </c>
      <c r="I6" s="3" t="str">
        <f>IF(G6&gt;=75%,"Strong",IF(G6&gt;=50%,"Moderate",IF(G6&gt;0,"Weak","None")))</f>
        <v>Strong</v>
      </c>
      <c r="K6" s="43"/>
      <c r="L6" s="43"/>
      <c r="M6" s="43"/>
      <c r="P6" s="43"/>
      <c r="Q6" s="43"/>
      <c r="R6" s="43"/>
      <c r="T6" s="43"/>
      <c r="U6" s="43"/>
      <c r="V6" s="43"/>
      <c r="W6" s="43"/>
      <c r="X6" s="43"/>
    </row>
    <row r="7" spans="1:24" x14ac:dyDescent="0.2">
      <c r="A7" s="41" t="s">
        <v>138</v>
      </c>
      <c r="B7" s="70" t="s">
        <v>148</v>
      </c>
      <c r="C7" s="71"/>
      <c r="D7" s="44"/>
      <c r="E7" s="42"/>
      <c r="F7" s="3">
        <v>2</v>
      </c>
      <c r="G7" s="4">
        <f>COUNTIF(B33:B37,"y")/COUNTA(B33:B37)</f>
        <v>0.8</v>
      </c>
      <c r="H7" s="3">
        <f t="shared" ref="H7:H9" si="0">IF(G7&gt;=75%,3,IF(G7&gt;=50%,2,IF(G7&gt;0,1,0)))</f>
        <v>3</v>
      </c>
      <c r="I7" s="3" t="str">
        <f t="shared" ref="I7:I17" si="1">IF(G7&gt;=75%,"Strong",IF(G7&gt;=50%,"Moderate",IF(G7&gt;0,"Weak","None")))</f>
        <v>Strong</v>
      </c>
    </row>
    <row r="8" spans="1:24" ht="16" thickBot="1" x14ac:dyDescent="0.25">
      <c r="A8" s="56" t="s">
        <v>139</v>
      </c>
      <c r="B8" s="72" t="s">
        <v>149</v>
      </c>
      <c r="C8" s="45"/>
      <c r="F8" s="3">
        <v>3</v>
      </c>
      <c r="G8" s="4">
        <f>COUNTIF(B42:B46,"y")/COUNTA(B42:B46)</f>
        <v>1</v>
      </c>
      <c r="H8" s="3">
        <f t="shared" si="0"/>
        <v>3</v>
      </c>
      <c r="I8" s="3" t="str">
        <f t="shared" si="1"/>
        <v>Strong</v>
      </c>
    </row>
    <row r="9" spans="1:24" ht="21" customHeight="1" thickBot="1" x14ac:dyDescent="0.25">
      <c r="A9" s="183" t="s">
        <v>10</v>
      </c>
      <c r="B9" s="184"/>
      <c r="C9" s="185"/>
      <c r="F9" s="5">
        <v>4</v>
      </c>
      <c r="G9" s="73">
        <f>COUNTIF(B51:B58,"y")/COUNTA(B51:B58)</f>
        <v>0.875</v>
      </c>
      <c r="H9" s="5">
        <f t="shared" si="0"/>
        <v>3</v>
      </c>
      <c r="I9" s="5" t="str">
        <f t="shared" si="1"/>
        <v>Strong</v>
      </c>
    </row>
    <row r="10" spans="1:24" ht="24" thickBot="1" x14ac:dyDescent="0.3">
      <c r="A10" s="186" t="s">
        <v>11</v>
      </c>
      <c r="B10" s="187"/>
      <c r="C10" s="188"/>
      <c r="F10" s="74" t="s">
        <v>144</v>
      </c>
      <c r="G10" s="75" t="s">
        <v>4</v>
      </c>
      <c r="H10" s="76">
        <f>SUM(H6:H9)</f>
        <v>12</v>
      </c>
      <c r="J10" s="77"/>
      <c r="K10" s="77"/>
      <c r="L10" s="77" t="s">
        <v>150</v>
      </c>
    </row>
    <row r="11" spans="1:24" ht="33" thickBot="1" x14ac:dyDescent="0.25">
      <c r="A11" s="7"/>
      <c r="B11" s="9"/>
      <c r="C11" s="9"/>
      <c r="F11" s="78" t="s">
        <v>0</v>
      </c>
      <c r="J11" s="79" t="s">
        <v>5</v>
      </c>
      <c r="K11" s="80">
        <f>H10/12</f>
        <v>1</v>
      </c>
      <c r="L11" s="75" t="str">
        <f>IF(K11&gt;69%,"Strong",IF(K11&gt;49%,"Moderate",IF(K11&gt;0,"Weak","No Fidelity")))</f>
        <v>Strong</v>
      </c>
    </row>
    <row r="12" spans="1:24" ht="33" thickBot="1" x14ac:dyDescent="0.25">
      <c r="A12" s="180" t="s">
        <v>12</v>
      </c>
      <c r="B12" s="189"/>
      <c r="C12" s="189"/>
      <c r="F12" s="81" t="s">
        <v>151</v>
      </c>
      <c r="G12" s="67" t="s">
        <v>145</v>
      </c>
      <c r="H12" s="59" t="s">
        <v>146</v>
      </c>
      <c r="I12" s="68" t="s">
        <v>147</v>
      </c>
      <c r="J12" s="79" t="s">
        <v>6</v>
      </c>
      <c r="K12" s="82">
        <f>H40/84</f>
        <v>0.97619047619047616</v>
      </c>
      <c r="L12" s="75" t="str">
        <f t="shared" ref="L12:L13" si="2">IF(K12&gt;69%,"Strong",IF(K12&gt;49%,"Moderate",IF(K12&gt;0,"Weak","No Fidelity")))</f>
        <v>Strong</v>
      </c>
    </row>
    <row r="13" spans="1:24" ht="32" x14ac:dyDescent="0.2">
      <c r="A13" s="10"/>
      <c r="B13" s="9"/>
      <c r="C13" s="9"/>
      <c r="F13" s="3">
        <v>1</v>
      </c>
      <c r="G13" s="4">
        <f>COUNTIF(B67:B79,"y")/COUNTA(B67:B79)</f>
        <v>0.46153846153846156</v>
      </c>
      <c r="H13" s="3">
        <f>IF(G13&gt;=75%,3,IF(G13&gt;=50%,2,IF(G13&gt;0,1,0)))</f>
        <v>1</v>
      </c>
      <c r="I13" s="3" t="str">
        <f t="shared" si="1"/>
        <v>Weak</v>
      </c>
      <c r="J13" s="79" t="s">
        <v>152</v>
      </c>
      <c r="K13" s="82">
        <f>(H10+H40)/96</f>
        <v>0.97916666666666663</v>
      </c>
      <c r="L13" s="75" t="str">
        <f t="shared" si="2"/>
        <v>Strong</v>
      </c>
    </row>
    <row r="14" spans="1:24" ht="17" x14ac:dyDescent="0.2">
      <c r="A14" s="11" t="s">
        <v>13</v>
      </c>
      <c r="B14" s="12" t="s">
        <v>14</v>
      </c>
      <c r="C14" s="13"/>
      <c r="F14" s="3">
        <v>2</v>
      </c>
      <c r="G14" s="4">
        <f>COUNTIF(B87:B97,"y")/COUNTA(B87:B97)</f>
        <v>0.90909090909090906</v>
      </c>
      <c r="H14" s="3">
        <f>IF(G14&gt;=75%,3,IF(G14&gt;=50%,2,IF(G14&gt;0,1,0)))</f>
        <v>3</v>
      </c>
      <c r="I14" s="3" t="str">
        <f t="shared" si="1"/>
        <v>Strong</v>
      </c>
    </row>
    <row r="15" spans="1:24" ht="16" x14ac:dyDescent="0.2">
      <c r="A15" s="14" t="s">
        <v>15</v>
      </c>
      <c r="B15" s="1" t="s">
        <v>143</v>
      </c>
      <c r="C15" s="16"/>
      <c r="F15" s="3">
        <v>3</v>
      </c>
      <c r="G15" s="4">
        <f>COUNTIF(B107:B118,"y")/COUNTA(B107:B118)</f>
        <v>1</v>
      </c>
      <c r="H15" s="3">
        <f>IF(G15&gt;=75%,3,IF(G15&gt;=50%,2,IF(G15&gt;0,1,0)))</f>
        <v>3</v>
      </c>
      <c r="I15" s="3" t="str">
        <f t="shared" si="1"/>
        <v>Strong</v>
      </c>
    </row>
    <row r="16" spans="1:24" ht="32" x14ac:dyDescent="0.2">
      <c r="A16" s="14" t="s">
        <v>16</v>
      </c>
      <c r="B16" s="1" t="s">
        <v>268</v>
      </c>
      <c r="C16" s="16"/>
      <c r="F16" s="3">
        <v>4</v>
      </c>
      <c r="G16" s="4">
        <f>COUNTIF(B125:B130,"y")/COUNTA(B125:B130)</f>
        <v>1</v>
      </c>
      <c r="H16" s="3">
        <f>IF(G16&gt;=75%,3,IF(G16&gt;=50%,2,IF(G16&gt;0,1,0)))</f>
        <v>3</v>
      </c>
      <c r="I16" s="3" t="str">
        <f t="shared" si="1"/>
        <v>Strong</v>
      </c>
    </row>
    <row r="17" spans="1:9" ht="32" x14ac:dyDescent="0.2">
      <c r="A17" s="14" t="s">
        <v>17</v>
      </c>
      <c r="B17" s="1" t="s">
        <v>143</v>
      </c>
      <c r="C17" s="16"/>
      <c r="F17" s="5">
        <v>5</v>
      </c>
      <c r="G17" s="73">
        <f>COUNTIF(B137:B142,"y")/COUNTA(B137:B142)</f>
        <v>1</v>
      </c>
      <c r="H17" s="5">
        <f>IF(G17&gt;=75%,3,IF(G17&gt;=50%,2,IF(G17&gt;0,1,0)))</f>
        <v>3</v>
      </c>
      <c r="I17" s="5" t="str">
        <f t="shared" si="1"/>
        <v>Strong</v>
      </c>
    </row>
    <row r="18" spans="1:9" ht="16" x14ac:dyDescent="0.2">
      <c r="A18" s="14" t="s">
        <v>18</v>
      </c>
      <c r="B18" s="1" t="s">
        <v>143</v>
      </c>
      <c r="C18" s="16"/>
      <c r="F18" s="83" t="s">
        <v>151</v>
      </c>
      <c r="G18" s="83" t="s">
        <v>4</v>
      </c>
      <c r="H18" s="84">
        <f>SUM(H13:H17)</f>
        <v>13</v>
      </c>
    </row>
    <row r="19" spans="1:9" ht="33" thickBot="1" x14ac:dyDescent="0.25">
      <c r="A19" s="17" t="s">
        <v>19</v>
      </c>
      <c r="B19" s="1" t="s">
        <v>143</v>
      </c>
      <c r="C19" s="16"/>
      <c r="F19" s="61" t="s">
        <v>1</v>
      </c>
      <c r="G19" s="60"/>
      <c r="H19" s="61"/>
      <c r="I19" s="61"/>
    </row>
    <row r="20" spans="1:9" ht="48" x14ac:dyDescent="0.2">
      <c r="A20" s="14" t="s">
        <v>20</v>
      </c>
      <c r="B20" s="1" t="s">
        <v>143</v>
      </c>
      <c r="C20" s="16"/>
      <c r="F20" s="3">
        <v>6</v>
      </c>
      <c r="G20" s="4">
        <f>COUNTIF(B149:B157,"y")/COUNTA(B149:B157)</f>
        <v>1</v>
      </c>
      <c r="H20" s="3">
        <f>IF(G20&gt;=75%,3,IF(G20&gt;=50%,2,IF(G20&gt;0,1,0)))</f>
        <v>3</v>
      </c>
      <c r="I20" s="3" t="str">
        <f>IF(G20&gt;=75%,"Strong",IF(G20&gt;=50%,"Moderate",IF(G20&gt;0,"Weak","None")))</f>
        <v>Strong</v>
      </c>
    </row>
    <row r="21" spans="1:9" ht="32" x14ac:dyDescent="0.2">
      <c r="A21" s="14" t="s">
        <v>21</v>
      </c>
      <c r="B21" s="1" t="s">
        <v>143</v>
      </c>
      <c r="C21" s="16"/>
      <c r="F21" s="3">
        <v>7</v>
      </c>
      <c r="G21" s="4">
        <f>COUNTIF(B161:B167,"y")/COUNTA(B161:B167)</f>
        <v>0.8571428571428571</v>
      </c>
      <c r="H21" s="3">
        <f>IF(G21&gt;=75%,3,IF(G21&gt;=50%,2,IF(G21&gt;0,1,0)))</f>
        <v>3</v>
      </c>
      <c r="I21" s="3" t="str">
        <f>IF(G21&gt;=75%,"Strong",IF(G21&gt;=50%,"Moderate",IF(G21&gt;0,"Weak","None")))</f>
        <v>Strong</v>
      </c>
    </row>
    <row r="22" spans="1:9" ht="32" x14ac:dyDescent="0.2">
      <c r="A22" s="17" t="s">
        <v>22</v>
      </c>
      <c r="B22" s="1" t="s">
        <v>143</v>
      </c>
      <c r="C22" s="16"/>
      <c r="F22" s="5">
        <v>8</v>
      </c>
      <c r="G22" s="73">
        <f>COUNTIF(B172:B177,"y")/COUNTA(B172:B177)</f>
        <v>1</v>
      </c>
      <c r="H22" s="5">
        <f>IF(G22&gt;=75%,3,IF(G22&gt;=50%,2,IF(G22&gt;0,1,0)))</f>
        <v>3</v>
      </c>
      <c r="I22" s="5" t="str">
        <f>IF(G22&gt;=75%,"Strong",IF(G22&gt;=50%,"Moderate",IF(G22&gt;0,"Weak","None")))</f>
        <v>Strong</v>
      </c>
    </row>
    <row r="23" spans="1:9" ht="32" x14ac:dyDescent="0.2">
      <c r="A23" s="17" t="s">
        <v>23</v>
      </c>
      <c r="B23" s="1" t="s">
        <v>143</v>
      </c>
      <c r="C23" s="16"/>
      <c r="F23" s="85" t="s">
        <v>1</v>
      </c>
      <c r="G23" s="83" t="s">
        <v>4</v>
      </c>
      <c r="H23" s="84">
        <f>SUM(H20:H22)</f>
        <v>9</v>
      </c>
    </row>
    <row r="24" spans="1:9" ht="32" x14ac:dyDescent="0.2">
      <c r="A24" s="17" t="s">
        <v>24</v>
      </c>
      <c r="B24" s="1" t="s">
        <v>143</v>
      </c>
      <c r="C24" s="16"/>
    </row>
    <row r="25" spans="1:9" ht="33" thickBot="1" x14ac:dyDescent="0.25">
      <c r="A25" s="17" t="s">
        <v>25</v>
      </c>
      <c r="B25" s="1" t="s">
        <v>143</v>
      </c>
      <c r="C25" s="16"/>
      <c r="F25" s="86" t="s">
        <v>2</v>
      </c>
      <c r="G25" s="67" t="s">
        <v>145</v>
      </c>
      <c r="H25" s="59" t="s">
        <v>146</v>
      </c>
      <c r="I25" s="68" t="s">
        <v>147</v>
      </c>
    </row>
    <row r="26" spans="1:9" ht="32" x14ac:dyDescent="0.2">
      <c r="A26" s="17" t="s">
        <v>26</v>
      </c>
      <c r="B26" s="1" t="s">
        <v>143</v>
      </c>
      <c r="C26" s="16"/>
      <c r="F26" s="3">
        <v>9</v>
      </c>
      <c r="G26" s="4">
        <f>COUNTIF(B184:B192,"y")/COUNTA(B184:B192)</f>
        <v>1</v>
      </c>
      <c r="H26" s="3">
        <f>IF(G26&gt;=75%,3,IF(G26&gt;=50%,2,IF(G26&gt;0,1,0)))</f>
        <v>3</v>
      </c>
      <c r="I26" s="6" t="str">
        <f>IF(G26&gt;=75%,"Strong",IF(G26&gt;=50%,"Moderate",IF(G26&gt;0,"Weak","None")))</f>
        <v>Strong</v>
      </c>
    </row>
    <row r="27" spans="1:9" ht="32" x14ac:dyDescent="0.2">
      <c r="A27" s="14" t="s">
        <v>27</v>
      </c>
      <c r="B27" s="1" t="s">
        <v>143</v>
      </c>
      <c r="C27" s="16"/>
      <c r="F27" s="3">
        <v>10</v>
      </c>
      <c r="G27" s="4">
        <f>COUNTIF(B198:B206,"y")/COUNTA(B198:B206)</f>
        <v>1</v>
      </c>
      <c r="H27" s="3">
        <f t="shared" ref="H27:H34" si="3">IF(G27&gt;=75%,3,IF(G27&gt;=50%,2,IF(G27&gt;0,1,0)))</f>
        <v>3</v>
      </c>
      <c r="I27" s="3" t="str">
        <f t="shared" ref="I27:I34" si="4">IF(G27&gt;=75%,"Strong",IF(G27&gt;=50%,"Moderate",IF(G27&gt;0,"Weak","None")))</f>
        <v>Strong</v>
      </c>
    </row>
    <row r="28" spans="1:9" ht="48" x14ac:dyDescent="0.2">
      <c r="A28" s="14" t="s">
        <v>28</v>
      </c>
      <c r="B28" s="1" t="s">
        <v>143</v>
      </c>
      <c r="C28" s="16"/>
      <c r="F28" s="3">
        <v>11</v>
      </c>
      <c r="G28" s="4">
        <f>COUNTIF(B211:B223,"y")/COUNTA(B211:B223)</f>
        <v>1</v>
      </c>
      <c r="H28" s="3">
        <f t="shared" si="3"/>
        <v>3</v>
      </c>
      <c r="I28" s="3" t="str">
        <f t="shared" si="4"/>
        <v>Strong</v>
      </c>
    </row>
    <row r="29" spans="1:9" x14ac:dyDescent="0.2">
      <c r="A29" s="18"/>
      <c r="B29" s="9"/>
      <c r="C29" s="9"/>
      <c r="F29" s="3">
        <v>12</v>
      </c>
      <c r="G29" s="4">
        <f>COUNTIF(B228:B233,"y")/COUNTA(B228:B233)</f>
        <v>1</v>
      </c>
      <c r="H29" s="3">
        <f t="shared" si="3"/>
        <v>3</v>
      </c>
      <c r="I29" s="3" t="str">
        <f t="shared" si="4"/>
        <v>Strong</v>
      </c>
    </row>
    <row r="30" spans="1:9" ht="33" customHeight="1" x14ac:dyDescent="0.2">
      <c r="A30" s="180" t="s">
        <v>141</v>
      </c>
      <c r="B30" s="180"/>
      <c r="C30" s="180"/>
      <c r="F30" s="3">
        <v>13</v>
      </c>
      <c r="G30" s="4">
        <f>COUNTIF(B238:B245,"y")/COUNTA(B238:B245)</f>
        <v>1</v>
      </c>
      <c r="H30" s="3">
        <f t="shared" si="3"/>
        <v>3</v>
      </c>
      <c r="I30" s="3" t="str">
        <f t="shared" si="4"/>
        <v>Strong</v>
      </c>
    </row>
    <row r="31" spans="1:9" ht="16" x14ac:dyDescent="0.2">
      <c r="A31" s="62"/>
      <c r="B31" s="9"/>
      <c r="C31" s="9"/>
      <c r="F31" s="3">
        <v>14</v>
      </c>
      <c r="G31" s="4">
        <f>COUNTIF(B250:B258,"y")/COUNTA(B250:B258)</f>
        <v>1</v>
      </c>
      <c r="H31" s="3">
        <f t="shared" si="3"/>
        <v>3</v>
      </c>
      <c r="I31" s="3" t="str">
        <f t="shared" si="4"/>
        <v>Strong</v>
      </c>
    </row>
    <row r="32" spans="1:9" ht="17" x14ac:dyDescent="0.2">
      <c r="A32" s="19" t="s">
        <v>13</v>
      </c>
      <c r="B32" s="12" t="s">
        <v>14</v>
      </c>
      <c r="C32" s="13"/>
      <c r="F32" s="3">
        <v>15</v>
      </c>
      <c r="G32" s="4">
        <f>COUNTIF(B263:B267,"y")/COUNTA(B263:B267)</f>
        <v>1</v>
      </c>
      <c r="H32" s="3">
        <f t="shared" si="3"/>
        <v>3</v>
      </c>
      <c r="I32" s="3" t="str">
        <f t="shared" si="4"/>
        <v>Strong</v>
      </c>
    </row>
    <row r="33" spans="1:10" ht="16" x14ac:dyDescent="0.2">
      <c r="A33" s="14" t="s">
        <v>29</v>
      </c>
      <c r="B33" s="1" t="s">
        <v>268</v>
      </c>
      <c r="C33" s="16"/>
      <c r="F33" s="3">
        <v>16</v>
      </c>
      <c r="G33" s="4">
        <f>COUNTIF(B272:B276,"y")/COUNTA(B272:B276)</f>
        <v>1</v>
      </c>
      <c r="H33" s="3">
        <f t="shared" si="3"/>
        <v>3</v>
      </c>
      <c r="I33" s="3" t="str">
        <f t="shared" si="4"/>
        <v>Strong</v>
      </c>
    </row>
    <row r="34" spans="1:10" ht="32" x14ac:dyDescent="0.2">
      <c r="A34" s="14" t="s">
        <v>30</v>
      </c>
      <c r="B34" s="1" t="s">
        <v>143</v>
      </c>
      <c r="C34" s="16"/>
      <c r="F34" s="3">
        <v>17</v>
      </c>
      <c r="G34" s="4">
        <f>COUNTIF(B281:B287,"y")/COUNTA(B281:B287)</f>
        <v>1</v>
      </c>
      <c r="H34" s="3">
        <f t="shared" si="3"/>
        <v>3</v>
      </c>
      <c r="I34" s="3" t="str">
        <f t="shared" si="4"/>
        <v>Strong</v>
      </c>
    </row>
    <row r="35" spans="1:10" ht="48" x14ac:dyDescent="0.2">
      <c r="A35" s="14" t="s">
        <v>31</v>
      </c>
      <c r="B35" s="1" t="s">
        <v>143</v>
      </c>
      <c r="C35" s="16"/>
      <c r="F35" s="87" t="s">
        <v>2</v>
      </c>
      <c r="G35" s="88" t="s">
        <v>4</v>
      </c>
      <c r="H35" s="88">
        <f>SUM(H26:H34)</f>
        <v>27</v>
      </c>
      <c r="I35" s="88" t="s">
        <v>153</v>
      </c>
      <c r="J35" s="88">
        <f>H35*2</f>
        <v>54</v>
      </c>
    </row>
    <row r="36" spans="1:10" ht="33" thickBot="1" x14ac:dyDescent="0.25">
      <c r="A36" s="14" t="s">
        <v>32</v>
      </c>
      <c r="B36" s="1" t="s">
        <v>143</v>
      </c>
      <c r="C36" s="16"/>
      <c r="F36" s="89" t="s">
        <v>3</v>
      </c>
      <c r="G36" s="67" t="s">
        <v>145</v>
      </c>
      <c r="H36" s="59" t="s">
        <v>146</v>
      </c>
      <c r="I36" s="68" t="s">
        <v>147</v>
      </c>
    </row>
    <row r="37" spans="1:10" ht="48" x14ac:dyDescent="0.2">
      <c r="A37" s="14" t="s">
        <v>33</v>
      </c>
      <c r="B37" s="1" t="s">
        <v>143</v>
      </c>
      <c r="C37" s="16"/>
      <c r="F37" s="3">
        <v>18</v>
      </c>
      <c r="G37" s="4">
        <f>COUNTIF(B295:B299,"y")/COUNTA(B295:B299)</f>
        <v>1</v>
      </c>
      <c r="H37" s="3">
        <f>IF(G37&gt;=75%,3,IF(G37&gt;=50%,2,IF(G37&gt;0,1,0)))</f>
        <v>3</v>
      </c>
      <c r="I37" s="3" t="str">
        <f>IF(G37&gt;=75%,"Strong",IF(G37&gt;=50%,"Moderate",IF(G37&gt;0,"Weak","None")))</f>
        <v>Strong</v>
      </c>
    </row>
    <row r="38" spans="1:10" ht="16" thickBot="1" x14ac:dyDescent="0.25">
      <c r="A38" s="7"/>
      <c r="B38" s="9"/>
      <c r="C38" s="9"/>
      <c r="F38" s="61" t="s">
        <v>154</v>
      </c>
      <c r="G38" s="61"/>
      <c r="H38" s="61"/>
      <c r="I38" s="61"/>
    </row>
    <row r="39" spans="1:10" ht="27" customHeight="1" x14ac:dyDescent="0.2">
      <c r="A39" s="180" t="s">
        <v>34</v>
      </c>
      <c r="B39" s="180"/>
      <c r="C39" s="180"/>
      <c r="F39" s="5">
        <v>19</v>
      </c>
      <c r="G39" s="4">
        <f>COUNTIF(B308:B314,"y")/COUNTA(B308:B314)</f>
        <v>1</v>
      </c>
      <c r="H39" s="5">
        <f>IF(G39&gt;=75%,3,IF(G39&gt;=50%,2,IF(G39&gt;0,1,0)))</f>
        <v>3</v>
      </c>
      <c r="I39" s="5" t="str">
        <f>IF(G39&gt;=75%,"Strong",IF(G39&gt;=50%,"Moderate",IF(G39&gt;0,"Weak","None")))</f>
        <v>Strong</v>
      </c>
    </row>
    <row r="40" spans="1:10" x14ac:dyDescent="0.2">
      <c r="A40" s="20"/>
      <c r="B40" s="9"/>
      <c r="C40" s="9"/>
      <c r="F40" s="75" t="s">
        <v>155</v>
      </c>
      <c r="G40" s="75"/>
      <c r="H40" s="75">
        <f>H18+H39+H37+J35+H23</f>
        <v>82</v>
      </c>
    </row>
    <row r="41" spans="1:10" ht="17" x14ac:dyDescent="0.2">
      <c r="A41" s="21" t="s">
        <v>13</v>
      </c>
      <c r="B41" s="12" t="s">
        <v>14</v>
      </c>
      <c r="C41" s="13"/>
    </row>
    <row r="42" spans="1:10" ht="32" x14ac:dyDescent="0.2">
      <c r="A42" s="22" t="s">
        <v>35</v>
      </c>
      <c r="B42" s="1" t="s">
        <v>143</v>
      </c>
      <c r="C42" s="16"/>
    </row>
    <row r="43" spans="1:10" ht="16" x14ac:dyDescent="0.2">
      <c r="A43" s="22" t="s">
        <v>36</v>
      </c>
      <c r="B43" s="1" t="s">
        <v>143</v>
      </c>
      <c r="C43" s="16"/>
    </row>
    <row r="44" spans="1:10" ht="32" x14ac:dyDescent="0.2">
      <c r="A44" s="22" t="s">
        <v>37</v>
      </c>
      <c r="B44" s="1" t="s">
        <v>143</v>
      </c>
      <c r="C44" s="16"/>
    </row>
    <row r="45" spans="1:10" ht="32" x14ac:dyDescent="0.2">
      <c r="A45" s="22" t="s">
        <v>38</v>
      </c>
      <c r="B45" s="1" t="s">
        <v>143</v>
      </c>
      <c r="C45" s="16"/>
    </row>
    <row r="46" spans="1:10" ht="48" x14ac:dyDescent="0.2">
      <c r="A46" s="22" t="s">
        <v>39</v>
      </c>
      <c r="B46" s="1" t="s">
        <v>143</v>
      </c>
      <c r="C46" s="16"/>
    </row>
    <row r="47" spans="1:10" x14ac:dyDescent="0.2">
      <c r="A47" s="23"/>
      <c r="B47" s="9"/>
      <c r="C47" s="9"/>
    </row>
    <row r="48" spans="1:10" ht="41.25" customHeight="1" x14ac:dyDescent="0.2">
      <c r="A48" s="180" t="s">
        <v>40</v>
      </c>
      <c r="B48" s="180"/>
      <c r="C48" s="180"/>
    </row>
    <row r="49" spans="1:3" x14ac:dyDescent="0.2">
      <c r="A49" s="20"/>
      <c r="B49" s="9"/>
      <c r="C49" s="9"/>
    </row>
    <row r="50" spans="1:3" ht="17" x14ac:dyDescent="0.2">
      <c r="A50" s="21" t="s">
        <v>13</v>
      </c>
      <c r="B50" s="12" t="s">
        <v>14</v>
      </c>
      <c r="C50" s="13"/>
    </row>
    <row r="51" spans="1:3" ht="32" x14ac:dyDescent="0.2">
      <c r="A51" s="22" t="s">
        <v>41</v>
      </c>
      <c r="B51" s="1" t="s">
        <v>143</v>
      </c>
      <c r="C51" s="16"/>
    </row>
    <row r="52" spans="1:3" ht="64" x14ac:dyDescent="0.2">
      <c r="A52" s="22" t="s">
        <v>42</v>
      </c>
      <c r="B52" s="1" t="s">
        <v>143</v>
      </c>
      <c r="C52" s="16"/>
    </row>
    <row r="53" spans="1:3" ht="64" x14ac:dyDescent="0.2">
      <c r="A53" s="22" t="s">
        <v>43</v>
      </c>
      <c r="B53" s="1" t="s">
        <v>268</v>
      </c>
      <c r="C53" s="16"/>
    </row>
    <row r="54" spans="1:3" ht="64" x14ac:dyDescent="0.2">
      <c r="A54" s="22" t="s">
        <v>44</v>
      </c>
      <c r="B54" s="1" t="s">
        <v>143</v>
      </c>
      <c r="C54" s="16"/>
    </row>
    <row r="55" spans="1:3" ht="64" x14ac:dyDescent="0.2">
      <c r="A55" s="22" t="s">
        <v>45</v>
      </c>
      <c r="B55" s="1" t="s">
        <v>143</v>
      </c>
      <c r="C55" s="16"/>
    </row>
    <row r="56" spans="1:3" ht="48" x14ac:dyDescent="0.2">
      <c r="A56" s="22" t="s">
        <v>46</v>
      </c>
      <c r="B56" s="1" t="s">
        <v>143</v>
      </c>
      <c r="C56" s="16"/>
    </row>
    <row r="57" spans="1:3" ht="32" x14ac:dyDescent="0.2">
      <c r="A57" s="22" t="s">
        <v>47</v>
      </c>
      <c r="B57" s="1" t="s">
        <v>143</v>
      </c>
      <c r="C57" s="16"/>
    </row>
    <row r="58" spans="1:3" ht="48" x14ac:dyDescent="0.2">
      <c r="A58" s="22" t="s">
        <v>48</v>
      </c>
      <c r="B58" s="1" t="s">
        <v>143</v>
      </c>
      <c r="C58" s="16"/>
    </row>
    <row r="59" spans="1:3" ht="16" thickBot="1" x14ac:dyDescent="0.25">
      <c r="A59" s="7"/>
      <c r="B59" s="9"/>
      <c r="C59" s="9"/>
    </row>
    <row r="60" spans="1:3" ht="21" customHeight="1" thickBot="1" x14ac:dyDescent="0.25">
      <c r="A60" s="183" t="s">
        <v>49</v>
      </c>
      <c r="B60" s="184"/>
      <c r="C60" s="185"/>
    </row>
    <row r="61" spans="1:3" x14ac:dyDescent="0.2">
      <c r="A61" s="24"/>
      <c r="C61" s="2"/>
    </row>
    <row r="62" spans="1:3" ht="20" x14ac:dyDescent="0.2">
      <c r="A62" s="190" t="s">
        <v>50</v>
      </c>
      <c r="B62" s="191"/>
      <c r="C62" s="192"/>
    </row>
    <row r="64" spans="1:3" ht="42.75" customHeight="1" x14ac:dyDescent="0.2">
      <c r="A64" s="193" t="s">
        <v>51</v>
      </c>
      <c r="B64" s="193"/>
      <c r="C64" s="193"/>
    </row>
    <row r="65" spans="1:3" x14ac:dyDescent="0.2">
      <c r="B65" s="9"/>
      <c r="C65" s="9"/>
    </row>
    <row r="66" spans="1:3" ht="16" x14ac:dyDescent="0.2">
      <c r="A66" s="25" t="s">
        <v>13</v>
      </c>
      <c r="B66" s="12" t="s">
        <v>14</v>
      </c>
      <c r="C66" s="26"/>
    </row>
    <row r="67" spans="1:3" ht="98" x14ac:dyDescent="0.2">
      <c r="A67" s="22" t="s">
        <v>52</v>
      </c>
      <c r="B67" s="1" t="s">
        <v>268</v>
      </c>
      <c r="C67" s="16"/>
    </row>
    <row r="68" spans="1:3" ht="48" x14ac:dyDescent="0.2">
      <c r="A68" s="22" t="s">
        <v>53</v>
      </c>
      <c r="B68" s="1" t="s">
        <v>143</v>
      </c>
      <c r="C68" s="16"/>
    </row>
    <row r="69" spans="1:3" ht="48" x14ac:dyDescent="0.2">
      <c r="A69" s="22" t="s">
        <v>54</v>
      </c>
      <c r="B69" s="1" t="s">
        <v>268</v>
      </c>
      <c r="C69" s="16"/>
    </row>
    <row r="70" spans="1:3" ht="32" x14ac:dyDescent="0.2">
      <c r="A70" s="22" t="s">
        <v>55</v>
      </c>
      <c r="B70" s="1" t="s">
        <v>143</v>
      </c>
      <c r="C70" s="16"/>
    </row>
    <row r="71" spans="1:3" ht="32" x14ac:dyDescent="0.2">
      <c r="A71" s="22" t="s">
        <v>56</v>
      </c>
      <c r="B71" s="1" t="s">
        <v>268</v>
      </c>
      <c r="C71" s="16"/>
    </row>
    <row r="72" spans="1:3" ht="112" x14ac:dyDescent="0.2">
      <c r="A72" s="27" t="s">
        <v>57</v>
      </c>
      <c r="B72" s="1" t="s">
        <v>268</v>
      </c>
      <c r="C72" s="16"/>
    </row>
    <row r="73" spans="1:3" ht="48" x14ac:dyDescent="0.2">
      <c r="A73" s="27" t="s">
        <v>58</v>
      </c>
      <c r="B73" s="1" t="s">
        <v>143</v>
      </c>
      <c r="C73" s="16"/>
    </row>
    <row r="74" spans="1:3" ht="48" x14ac:dyDescent="0.2">
      <c r="A74" s="27" t="s">
        <v>59</v>
      </c>
      <c r="B74" s="1" t="s">
        <v>143</v>
      </c>
      <c r="C74" s="16"/>
    </row>
    <row r="75" spans="1:3" ht="82" x14ac:dyDescent="0.2">
      <c r="A75" s="27" t="s">
        <v>60</v>
      </c>
      <c r="B75" s="1" t="s">
        <v>143</v>
      </c>
      <c r="C75" s="16"/>
    </row>
    <row r="76" spans="1:3" ht="64" x14ac:dyDescent="0.2">
      <c r="A76" s="27" t="s">
        <v>61</v>
      </c>
      <c r="B76" s="1" t="s">
        <v>268</v>
      </c>
      <c r="C76" s="16"/>
    </row>
    <row r="77" spans="1:3" ht="48" x14ac:dyDescent="0.2">
      <c r="A77" s="17" t="s">
        <v>62</v>
      </c>
      <c r="B77" s="1" t="s">
        <v>143</v>
      </c>
      <c r="C77" s="16"/>
    </row>
    <row r="78" spans="1:3" ht="48" x14ac:dyDescent="0.2">
      <c r="A78" s="17" t="s">
        <v>63</v>
      </c>
      <c r="B78" s="1" t="s">
        <v>268</v>
      </c>
      <c r="C78" s="16"/>
    </row>
    <row r="79" spans="1:3" ht="64" x14ac:dyDescent="0.2">
      <c r="A79" s="17" t="s">
        <v>64</v>
      </c>
      <c r="B79" s="1" t="s">
        <v>268</v>
      </c>
      <c r="C79" s="16"/>
    </row>
    <row r="80" spans="1:3" x14ac:dyDescent="0.2">
      <c r="A80" s="7"/>
      <c r="B80" s="90"/>
      <c r="C80" s="9"/>
    </row>
    <row r="81" spans="1:3" x14ac:dyDescent="0.2">
      <c r="A81" s="28" t="s">
        <v>65</v>
      </c>
      <c r="B81" s="90"/>
      <c r="C81" s="9"/>
    </row>
    <row r="82" spans="1:3" ht="77" x14ac:dyDescent="0.2">
      <c r="A82" s="7" t="s">
        <v>66</v>
      </c>
      <c r="B82" s="9"/>
      <c r="C82" s="9"/>
    </row>
    <row r="83" spans="1:3" x14ac:dyDescent="0.2">
      <c r="A83" s="7"/>
      <c r="B83" s="9"/>
      <c r="C83" s="9"/>
    </row>
    <row r="84" spans="1:3" ht="49.5" customHeight="1" x14ac:dyDescent="0.2">
      <c r="A84" s="180" t="s">
        <v>67</v>
      </c>
      <c r="B84" s="180"/>
      <c r="C84" s="180"/>
    </row>
    <row r="85" spans="1:3" ht="16" x14ac:dyDescent="0.2">
      <c r="A85" s="29"/>
      <c r="B85" s="9"/>
      <c r="C85" s="9"/>
    </row>
    <row r="86" spans="1:3" ht="16" x14ac:dyDescent="0.2">
      <c r="A86" s="30" t="s">
        <v>13</v>
      </c>
      <c r="B86" s="12" t="s">
        <v>14</v>
      </c>
      <c r="C86" s="26"/>
    </row>
    <row r="87" spans="1:3" ht="130" x14ac:dyDescent="0.2">
      <c r="A87" s="14" t="s">
        <v>68</v>
      </c>
      <c r="B87" s="1" t="s">
        <v>143</v>
      </c>
      <c r="C87" s="16"/>
    </row>
    <row r="88" spans="1:3" ht="112" x14ac:dyDescent="0.2">
      <c r="A88" s="14" t="s">
        <v>69</v>
      </c>
      <c r="B88" s="1" t="s">
        <v>143</v>
      </c>
      <c r="C88" s="16"/>
    </row>
    <row r="89" spans="1:3" ht="80" x14ac:dyDescent="0.2">
      <c r="A89" s="17" t="s">
        <v>70</v>
      </c>
      <c r="B89" s="1" t="s">
        <v>268</v>
      </c>
      <c r="C89" s="16"/>
    </row>
    <row r="90" spans="1:3" ht="64" x14ac:dyDescent="0.2">
      <c r="A90" s="14" t="s">
        <v>71</v>
      </c>
      <c r="B90" s="1" t="s">
        <v>143</v>
      </c>
      <c r="C90" s="16"/>
    </row>
    <row r="91" spans="1:3" ht="82" x14ac:dyDescent="0.2">
      <c r="A91" s="14" t="s">
        <v>72</v>
      </c>
      <c r="B91" s="1" t="s">
        <v>143</v>
      </c>
      <c r="C91" s="16"/>
    </row>
    <row r="92" spans="1:3" ht="64" x14ac:dyDescent="0.2">
      <c r="A92" s="17" t="s">
        <v>73</v>
      </c>
      <c r="B92" s="1" t="s">
        <v>143</v>
      </c>
      <c r="C92" s="16"/>
    </row>
    <row r="93" spans="1:3" ht="82" x14ac:dyDescent="0.2">
      <c r="A93" s="17" t="s">
        <v>74</v>
      </c>
      <c r="B93" s="1" t="s">
        <v>143</v>
      </c>
      <c r="C93" s="16"/>
    </row>
    <row r="94" spans="1:3" ht="64" x14ac:dyDescent="0.2">
      <c r="A94" s="17" t="s">
        <v>75</v>
      </c>
      <c r="B94" s="1" t="s">
        <v>143</v>
      </c>
      <c r="C94" s="16"/>
    </row>
    <row r="95" spans="1:3" ht="48" x14ac:dyDescent="0.2">
      <c r="A95" s="14" t="s">
        <v>76</v>
      </c>
      <c r="B95" s="1" t="s">
        <v>143</v>
      </c>
      <c r="C95" s="16"/>
    </row>
    <row r="96" spans="1:3" ht="114" x14ac:dyDescent="0.2">
      <c r="A96" s="14" t="s">
        <v>77</v>
      </c>
      <c r="B96" s="1" t="s">
        <v>143</v>
      </c>
      <c r="C96" s="16"/>
    </row>
    <row r="97" spans="1:3" ht="64" x14ac:dyDescent="0.2">
      <c r="A97" s="14" t="s">
        <v>78</v>
      </c>
      <c r="B97" s="1" t="s">
        <v>143</v>
      </c>
      <c r="C97" s="16"/>
    </row>
    <row r="98" spans="1:3" x14ac:dyDescent="0.2">
      <c r="A98" s="7"/>
      <c r="B98" s="9"/>
      <c r="C98" s="9"/>
    </row>
    <row r="99" spans="1:3" ht="38" x14ac:dyDescent="0.2">
      <c r="A99" s="31" t="s">
        <v>79</v>
      </c>
      <c r="B99" s="9"/>
      <c r="C99" s="9"/>
    </row>
    <row r="100" spans="1:3" ht="26" x14ac:dyDescent="0.2">
      <c r="A100" s="31" t="s">
        <v>80</v>
      </c>
      <c r="B100" s="9"/>
      <c r="C100" s="9"/>
    </row>
    <row r="101" spans="1:3" ht="26" x14ac:dyDescent="0.2">
      <c r="A101" s="31" t="s">
        <v>81</v>
      </c>
      <c r="B101" s="9"/>
      <c r="C101" s="9"/>
    </row>
    <row r="102" spans="1:3" ht="26" x14ac:dyDescent="0.2">
      <c r="A102" s="31" t="s">
        <v>82</v>
      </c>
      <c r="B102" s="9"/>
      <c r="C102" s="9"/>
    </row>
    <row r="103" spans="1:3" x14ac:dyDescent="0.2">
      <c r="A103" s="7"/>
      <c r="B103" s="9"/>
      <c r="C103" s="9"/>
    </row>
    <row r="104" spans="1:3" ht="51" customHeight="1" x14ac:dyDescent="0.2">
      <c r="A104" s="180" t="s">
        <v>83</v>
      </c>
      <c r="B104" s="180"/>
      <c r="C104" s="180"/>
    </row>
    <row r="105" spans="1:3" ht="16" x14ac:dyDescent="0.2">
      <c r="A105" s="32"/>
      <c r="B105" s="9"/>
      <c r="C105" s="9"/>
    </row>
    <row r="106" spans="1:3" ht="16" x14ac:dyDescent="0.2">
      <c r="A106" s="30" t="s">
        <v>13</v>
      </c>
      <c r="B106" s="12" t="s">
        <v>14</v>
      </c>
      <c r="C106" s="26"/>
    </row>
    <row r="107" spans="1:3" ht="112" x14ac:dyDescent="0.2">
      <c r="A107" s="14" t="s">
        <v>84</v>
      </c>
      <c r="B107" s="1" t="s">
        <v>143</v>
      </c>
      <c r="C107" s="16"/>
    </row>
    <row r="108" spans="1:3" ht="48" x14ac:dyDescent="0.2">
      <c r="A108" s="14" t="s">
        <v>85</v>
      </c>
      <c r="B108" s="1" t="s">
        <v>143</v>
      </c>
      <c r="C108" s="16"/>
    </row>
    <row r="109" spans="1:3" ht="32" x14ac:dyDescent="0.2">
      <c r="A109" s="14" t="s">
        <v>140</v>
      </c>
      <c r="B109" s="1" t="s">
        <v>143</v>
      </c>
      <c r="C109" s="16"/>
    </row>
    <row r="110" spans="1:3" ht="48" x14ac:dyDescent="0.2">
      <c r="A110" s="14" t="s">
        <v>86</v>
      </c>
      <c r="B110" s="1" t="s">
        <v>143</v>
      </c>
      <c r="C110" s="16"/>
    </row>
    <row r="111" spans="1:3" ht="64" x14ac:dyDescent="0.2">
      <c r="A111" s="14" t="s">
        <v>87</v>
      </c>
      <c r="B111" s="1" t="s">
        <v>143</v>
      </c>
      <c r="C111" s="16"/>
    </row>
    <row r="112" spans="1:3" ht="32" x14ac:dyDescent="0.2">
      <c r="A112" s="14" t="s">
        <v>88</v>
      </c>
      <c r="B112" s="1" t="s">
        <v>143</v>
      </c>
      <c r="C112" s="16"/>
    </row>
    <row r="113" spans="1:3" ht="48" x14ac:dyDescent="0.2">
      <c r="A113" s="14" t="s">
        <v>89</v>
      </c>
      <c r="B113" s="1" t="s">
        <v>143</v>
      </c>
      <c r="C113" s="16"/>
    </row>
    <row r="114" spans="1:3" ht="96" x14ac:dyDescent="0.2">
      <c r="A114" s="33" t="s">
        <v>90</v>
      </c>
      <c r="B114" s="1" t="s">
        <v>143</v>
      </c>
      <c r="C114" s="16"/>
    </row>
    <row r="115" spans="1:3" ht="48" x14ac:dyDescent="0.2">
      <c r="A115" s="33" t="s">
        <v>91</v>
      </c>
      <c r="B115" s="1" t="s">
        <v>143</v>
      </c>
      <c r="C115" s="16"/>
    </row>
    <row r="116" spans="1:3" ht="48" x14ac:dyDescent="0.2">
      <c r="A116" s="33" t="s">
        <v>92</v>
      </c>
      <c r="B116" s="1" t="s">
        <v>143</v>
      </c>
      <c r="C116" s="16"/>
    </row>
    <row r="117" spans="1:3" ht="64" x14ac:dyDescent="0.2">
      <c r="A117" s="27" t="s">
        <v>93</v>
      </c>
      <c r="B117" s="1" t="s">
        <v>143</v>
      </c>
      <c r="C117" s="16"/>
    </row>
    <row r="118" spans="1:3" ht="80" x14ac:dyDescent="0.2">
      <c r="A118" s="27" t="s">
        <v>94</v>
      </c>
      <c r="B118" s="1" t="s">
        <v>143</v>
      </c>
      <c r="C118" s="16"/>
    </row>
    <row r="119" spans="1:3" x14ac:dyDescent="0.2">
      <c r="A119" s="34"/>
      <c r="B119" s="90"/>
      <c r="C119" s="9"/>
    </row>
    <row r="120" spans="1:3" ht="26" x14ac:dyDescent="0.2">
      <c r="A120" s="35" t="s">
        <v>95</v>
      </c>
      <c r="B120" s="90"/>
      <c r="C120" s="9"/>
    </row>
    <row r="121" spans="1:3" x14ac:dyDescent="0.2">
      <c r="A121" s="34"/>
      <c r="B121" s="9"/>
      <c r="C121" s="9"/>
    </row>
    <row r="122" spans="1:3" ht="48" customHeight="1" x14ac:dyDescent="0.2">
      <c r="A122" s="180" t="s">
        <v>96</v>
      </c>
      <c r="B122" s="180"/>
      <c r="C122" s="180"/>
    </row>
    <row r="123" spans="1:3" x14ac:dyDescent="0.2">
      <c r="A123" s="7"/>
      <c r="B123" s="9"/>
      <c r="C123" s="9"/>
    </row>
    <row r="124" spans="1:3" ht="16" x14ac:dyDescent="0.2">
      <c r="A124" s="30" t="s">
        <v>13</v>
      </c>
      <c r="B124" s="12" t="s">
        <v>14</v>
      </c>
      <c r="C124" s="26"/>
    </row>
    <row r="125" spans="1:3" ht="98" x14ac:dyDescent="0.2">
      <c r="A125" s="17" t="s">
        <v>97</v>
      </c>
      <c r="B125" s="1" t="s">
        <v>143</v>
      </c>
      <c r="C125" s="16"/>
    </row>
    <row r="126" spans="1:3" ht="32" x14ac:dyDescent="0.2">
      <c r="A126" s="36" t="s">
        <v>98</v>
      </c>
      <c r="B126" s="1" t="s">
        <v>143</v>
      </c>
      <c r="C126" s="16"/>
    </row>
    <row r="127" spans="1:3" ht="64" x14ac:dyDescent="0.2">
      <c r="A127" s="14" t="s">
        <v>99</v>
      </c>
      <c r="B127" s="1" t="s">
        <v>143</v>
      </c>
      <c r="C127" s="16"/>
    </row>
    <row r="128" spans="1:3" ht="32" x14ac:dyDescent="0.2">
      <c r="A128" s="14" t="s">
        <v>100</v>
      </c>
      <c r="B128" s="1" t="s">
        <v>143</v>
      </c>
      <c r="C128" s="16"/>
    </row>
    <row r="129" spans="1:3" ht="48" x14ac:dyDescent="0.2">
      <c r="A129" s="17" t="s">
        <v>101</v>
      </c>
      <c r="B129" s="1" t="s">
        <v>143</v>
      </c>
      <c r="C129" s="16"/>
    </row>
    <row r="130" spans="1:3" ht="32" x14ac:dyDescent="0.2">
      <c r="A130" s="14" t="s">
        <v>102</v>
      </c>
      <c r="B130" s="1" t="s">
        <v>143</v>
      </c>
      <c r="C130" s="16"/>
    </row>
    <row r="131" spans="1:3" x14ac:dyDescent="0.2">
      <c r="A131" s="7"/>
      <c r="B131" s="9"/>
      <c r="C131" s="9"/>
    </row>
    <row r="132" spans="1:3" ht="62" x14ac:dyDescent="0.2">
      <c r="A132" s="31" t="s">
        <v>103</v>
      </c>
      <c r="B132" s="9"/>
      <c r="C132" s="9"/>
    </row>
    <row r="133" spans="1:3" x14ac:dyDescent="0.2">
      <c r="A133" s="7"/>
      <c r="B133" s="9"/>
      <c r="C133" s="9"/>
    </row>
    <row r="134" spans="1:3" ht="22.5" customHeight="1" x14ac:dyDescent="0.2">
      <c r="A134" s="180" t="s">
        <v>104</v>
      </c>
      <c r="B134" s="180"/>
      <c r="C134" s="180"/>
    </row>
    <row r="135" spans="1:3" x14ac:dyDescent="0.2">
      <c r="A135" s="7"/>
    </row>
    <row r="136" spans="1:3" ht="16" x14ac:dyDescent="0.2">
      <c r="A136" s="30" t="s">
        <v>13</v>
      </c>
      <c r="B136" s="12" t="s">
        <v>14</v>
      </c>
      <c r="C136" s="37"/>
    </row>
    <row r="137" spans="1:3" ht="16" x14ac:dyDescent="0.2">
      <c r="A137" s="17" t="s">
        <v>105</v>
      </c>
      <c r="B137" s="1" t="s">
        <v>143</v>
      </c>
      <c r="C137" s="16"/>
    </row>
    <row r="138" spans="1:3" ht="32" x14ac:dyDescent="0.2">
      <c r="A138" s="17" t="s">
        <v>106</v>
      </c>
      <c r="B138" s="1" t="s">
        <v>143</v>
      </c>
      <c r="C138" s="16"/>
    </row>
    <row r="139" spans="1:3" ht="48" x14ac:dyDescent="0.2">
      <c r="A139" s="17" t="s">
        <v>107</v>
      </c>
      <c r="B139" s="1" t="s">
        <v>143</v>
      </c>
      <c r="C139" s="16"/>
    </row>
    <row r="140" spans="1:3" ht="96" x14ac:dyDescent="0.2">
      <c r="A140" s="17" t="s">
        <v>108</v>
      </c>
      <c r="B140" s="1" t="s">
        <v>143</v>
      </c>
      <c r="C140" s="16"/>
    </row>
    <row r="141" spans="1:3" ht="96" x14ac:dyDescent="0.2">
      <c r="A141" s="17" t="s">
        <v>109</v>
      </c>
      <c r="B141" s="1" t="s">
        <v>143</v>
      </c>
      <c r="C141" s="16"/>
    </row>
    <row r="142" spans="1:3" ht="32" x14ac:dyDescent="0.2">
      <c r="A142" s="17" t="s">
        <v>110</v>
      </c>
      <c r="B142" s="1" t="s">
        <v>143</v>
      </c>
      <c r="C142" s="16"/>
    </row>
    <row r="143" spans="1:3" x14ac:dyDescent="0.2">
      <c r="A143" s="7"/>
    </row>
    <row r="144" spans="1:3" ht="20" x14ac:dyDescent="0.2">
      <c r="A144" s="190" t="s">
        <v>1</v>
      </c>
      <c r="B144" s="191"/>
      <c r="C144" s="192"/>
    </row>
    <row r="146" spans="1:3" ht="35.25" customHeight="1" x14ac:dyDescent="0.2">
      <c r="A146" s="180" t="s">
        <v>111</v>
      </c>
      <c r="B146" s="180"/>
      <c r="C146" s="180"/>
    </row>
    <row r="147" spans="1:3" ht="16" x14ac:dyDescent="0.2">
      <c r="A147" s="38"/>
    </row>
    <row r="148" spans="1:3" ht="16" x14ac:dyDescent="0.2">
      <c r="A148" s="39" t="s">
        <v>13</v>
      </c>
      <c r="B148" s="12" t="s">
        <v>14</v>
      </c>
      <c r="C148" s="37"/>
    </row>
    <row r="149" spans="1:3" ht="64" x14ac:dyDescent="0.2">
      <c r="A149" s="22" t="s">
        <v>112</v>
      </c>
      <c r="B149" s="1" t="s">
        <v>143</v>
      </c>
      <c r="C149" s="16"/>
    </row>
    <row r="150" spans="1:3" ht="48" x14ac:dyDescent="0.2">
      <c r="A150" s="22" t="s">
        <v>113</v>
      </c>
      <c r="B150" s="1" t="s">
        <v>143</v>
      </c>
      <c r="C150" s="16"/>
    </row>
    <row r="151" spans="1:3" ht="32" x14ac:dyDescent="0.2">
      <c r="A151" s="14" t="s">
        <v>114</v>
      </c>
      <c r="B151" s="1" t="s">
        <v>143</v>
      </c>
      <c r="C151" s="16"/>
    </row>
    <row r="152" spans="1:3" ht="32" x14ac:dyDescent="0.2">
      <c r="A152" s="14" t="s">
        <v>115</v>
      </c>
      <c r="B152" s="1" t="s">
        <v>143</v>
      </c>
      <c r="C152" s="16"/>
    </row>
    <row r="153" spans="1:3" ht="32" x14ac:dyDescent="0.2">
      <c r="A153" s="14" t="s">
        <v>116</v>
      </c>
      <c r="B153" s="1" t="s">
        <v>143</v>
      </c>
      <c r="C153" s="16"/>
    </row>
    <row r="154" spans="1:3" ht="80" x14ac:dyDescent="0.2">
      <c r="A154" s="17" t="s">
        <v>117</v>
      </c>
      <c r="B154" s="1" t="s">
        <v>143</v>
      </c>
      <c r="C154" s="16"/>
    </row>
    <row r="155" spans="1:3" ht="80" x14ac:dyDescent="0.2">
      <c r="A155" s="14" t="s">
        <v>118</v>
      </c>
      <c r="B155" s="1" t="s">
        <v>143</v>
      </c>
      <c r="C155" s="16"/>
    </row>
    <row r="156" spans="1:3" ht="64" x14ac:dyDescent="0.2">
      <c r="A156" s="14" t="s">
        <v>119</v>
      </c>
      <c r="B156" s="1" t="s">
        <v>143</v>
      </c>
      <c r="C156" s="16"/>
    </row>
    <row r="157" spans="1:3" ht="16" x14ac:dyDescent="0.2">
      <c r="A157" s="14" t="s">
        <v>120</v>
      </c>
      <c r="B157" s="1" t="s">
        <v>143</v>
      </c>
      <c r="C157" s="16"/>
    </row>
    <row r="158" spans="1:3" x14ac:dyDescent="0.2">
      <c r="A158" s="7"/>
    </row>
    <row r="159" spans="1:3" ht="37.5" customHeight="1" x14ac:dyDescent="0.2">
      <c r="A159" s="180" t="s">
        <v>121</v>
      </c>
      <c r="B159" s="180"/>
      <c r="C159" s="180"/>
    </row>
    <row r="160" spans="1:3" x14ac:dyDescent="0.2">
      <c r="A160" s="7"/>
    </row>
    <row r="161" spans="1:3" ht="16" x14ac:dyDescent="0.2">
      <c r="A161" s="30" t="s">
        <v>13</v>
      </c>
      <c r="B161" s="12" t="s">
        <v>14</v>
      </c>
      <c r="C161" s="40"/>
    </row>
    <row r="162" spans="1:3" ht="48" x14ac:dyDescent="0.2">
      <c r="A162" s="17" t="s">
        <v>122</v>
      </c>
      <c r="B162" s="1" t="s">
        <v>143</v>
      </c>
      <c r="C162" s="15"/>
    </row>
    <row r="163" spans="1:3" ht="64" x14ac:dyDescent="0.2">
      <c r="A163" s="17" t="s">
        <v>123</v>
      </c>
      <c r="B163" s="1" t="s">
        <v>143</v>
      </c>
      <c r="C163" s="15"/>
    </row>
    <row r="164" spans="1:3" ht="32" x14ac:dyDescent="0.2">
      <c r="A164" s="27" t="s">
        <v>124</v>
      </c>
      <c r="B164" s="1" t="s">
        <v>143</v>
      </c>
      <c r="C164" s="15"/>
    </row>
    <row r="165" spans="1:3" ht="80" x14ac:dyDescent="0.2">
      <c r="A165" s="17" t="s">
        <v>125</v>
      </c>
      <c r="B165" s="1" t="s">
        <v>143</v>
      </c>
      <c r="C165" s="15"/>
    </row>
    <row r="166" spans="1:3" ht="48" x14ac:dyDescent="0.2">
      <c r="A166" s="17" t="s">
        <v>126</v>
      </c>
      <c r="B166" s="1" t="s">
        <v>143</v>
      </c>
      <c r="C166" s="15"/>
    </row>
    <row r="167" spans="1:3" ht="64" x14ac:dyDescent="0.2">
      <c r="A167" s="17" t="s">
        <v>127</v>
      </c>
      <c r="B167" s="1" t="s">
        <v>143</v>
      </c>
      <c r="C167" s="15"/>
    </row>
    <row r="168" spans="1:3" x14ac:dyDescent="0.2">
      <c r="A168" s="7"/>
    </row>
    <row r="169" spans="1:3" ht="36.75" customHeight="1" x14ac:dyDescent="0.2">
      <c r="A169" s="180" t="s">
        <v>128</v>
      </c>
      <c r="B169" s="180"/>
      <c r="C169" s="180"/>
    </row>
    <row r="170" spans="1:3" x14ac:dyDescent="0.2">
      <c r="A170" s="7"/>
    </row>
    <row r="171" spans="1:3" ht="16" x14ac:dyDescent="0.2">
      <c r="A171" s="39" t="s">
        <v>13</v>
      </c>
      <c r="B171" s="12" t="s">
        <v>14</v>
      </c>
      <c r="C171" s="40"/>
    </row>
    <row r="172" spans="1:3" ht="32" x14ac:dyDescent="0.2">
      <c r="A172" s="17" t="s">
        <v>129</v>
      </c>
      <c r="B172" s="1" t="s">
        <v>143</v>
      </c>
      <c r="C172" s="16"/>
    </row>
    <row r="173" spans="1:3" ht="16" x14ac:dyDescent="0.2">
      <c r="A173" s="17" t="s">
        <v>130</v>
      </c>
      <c r="B173" s="1" t="s">
        <v>143</v>
      </c>
      <c r="C173" s="16"/>
    </row>
    <row r="174" spans="1:3" ht="32" x14ac:dyDescent="0.2">
      <c r="A174" s="17" t="s">
        <v>131</v>
      </c>
      <c r="B174" s="1" t="s">
        <v>143</v>
      </c>
      <c r="C174" s="16"/>
    </row>
    <row r="175" spans="1:3" ht="32" x14ac:dyDescent="0.2">
      <c r="A175" s="17" t="s">
        <v>132</v>
      </c>
      <c r="B175" s="1" t="s">
        <v>143</v>
      </c>
      <c r="C175" s="16"/>
    </row>
    <row r="176" spans="1:3" ht="32" x14ac:dyDescent="0.2">
      <c r="A176" s="17" t="s">
        <v>133</v>
      </c>
      <c r="B176" s="1" t="s">
        <v>143</v>
      </c>
      <c r="C176" s="16"/>
    </row>
    <row r="177" spans="1:3" ht="32" x14ac:dyDescent="0.2">
      <c r="A177" s="17" t="s">
        <v>134</v>
      </c>
      <c r="B177" s="1" t="s">
        <v>143</v>
      </c>
      <c r="C177" s="16"/>
    </row>
    <row r="179" spans="1:3" ht="20" x14ac:dyDescent="0.2">
      <c r="A179" s="194" t="s">
        <v>156</v>
      </c>
      <c r="B179" s="195"/>
      <c r="C179" s="196"/>
    </row>
    <row r="181" spans="1:3" ht="20.25" customHeight="1" x14ac:dyDescent="0.2">
      <c r="A181" s="197" t="s">
        <v>157</v>
      </c>
      <c r="B181" s="197"/>
      <c r="C181" s="197"/>
    </row>
    <row r="183" spans="1:3" x14ac:dyDescent="0.2">
      <c r="A183" s="91" t="s">
        <v>13</v>
      </c>
      <c r="B183" s="92" t="s">
        <v>14</v>
      </c>
      <c r="C183" s="15"/>
    </row>
    <row r="184" spans="1:3" ht="64" x14ac:dyDescent="0.2">
      <c r="A184" s="14" t="s">
        <v>158</v>
      </c>
      <c r="B184" s="1" t="s">
        <v>143</v>
      </c>
      <c r="C184" s="15"/>
    </row>
    <row r="185" spans="1:3" ht="48" x14ac:dyDescent="0.2">
      <c r="A185" s="14" t="s">
        <v>159</v>
      </c>
      <c r="B185" s="1" t="s">
        <v>143</v>
      </c>
      <c r="C185" s="15"/>
    </row>
    <row r="186" spans="1:3" ht="32" x14ac:dyDescent="0.2">
      <c r="A186" s="14" t="s">
        <v>160</v>
      </c>
      <c r="B186" s="1" t="s">
        <v>143</v>
      </c>
      <c r="C186" s="15"/>
    </row>
    <row r="187" spans="1:3" ht="32" x14ac:dyDescent="0.2">
      <c r="A187" s="14" t="s">
        <v>161</v>
      </c>
      <c r="B187" s="1" t="s">
        <v>143</v>
      </c>
      <c r="C187" s="15"/>
    </row>
    <row r="188" spans="1:3" ht="64" x14ac:dyDescent="0.2">
      <c r="A188" s="14" t="s">
        <v>162</v>
      </c>
      <c r="B188" s="1" t="s">
        <v>143</v>
      </c>
      <c r="C188" s="15"/>
    </row>
    <row r="189" spans="1:3" ht="16" x14ac:dyDescent="0.2">
      <c r="A189" s="14" t="s">
        <v>163</v>
      </c>
      <c r="B189" s="1" t="s">
        <v>143</v>
      </c>
      <c r="C189" s="15"/>
    </row>
    <row r="190" spans="1:3" ht="32" x14ac:dyDescent="0.2">
      <c r="A190" s="14" t="s">
        <v>164</v>
      </c>
      <c r="B190" s="1" t="s">
        <v>143</v>
      </c>
      <c r="C190" s="15"/>
    </row>
    <row r="191" spans="1:3" ht="80" x14ac:dyDescent="0.2">
      <c r="A191" s="14" t="s">
        <v>165</v>
      </c>
      <c r="B191" s="1" t="s">
        <v>143</v>
      </c>
      <c r="C191" s="15"/>
    </row>
    <row r="192" spans="1:3" ht="64" x14ac:dyDescent="0.2">
      <c r="A192" s="14" t="s">
        <v>166</v>
      </c>
      <c r="B192" s="1" t="s">
        <v>143</v>
      </c>
      <c r="C192" s="15"/>
    </row>
    <row r="195" spans="1:3" x14ac:dyDescent="0.2">
      <c r="A195" s="198" t="s">
        <v>167</v>
      </c>
      <c r="B195" s="198"/>
      <c r="C195" s="198"/>
    </row>
    <row r="197" spans="1:3" x14ac:dyDescent="0.2">
      <c r="A197" s="91" t="s">
        <v>13</v>
      </c>
      <c r="B197" s="92" t="s">
        <v>14</v>
      </c>
      <c r="C197" s="15"/>
    </row>
    <row r="198" spans="1:3" ht="64" x14ac:dyDescent="0.2">
      <c r="A198" s="17" t="s">
        <v>168</v>
      </c>
      <c r="B198" s="1" t="s">
        <v>143</v>
      </c>
      <c r="C198" s="15"/>
    </row>
    <row r="199" spans="1:3" ht="80" x14ac:dyDescent="0.2">
      <c r="A199" s="17" t="s">
        <v>169</v>
      </c>
      <c r="B199" s="1" t="s">
        <v>143</v>
      </c>
      <c r="C199" s="15"/>
    </row>
    <row r="200" spans="1:3" ht="48" x14ac:dyDescent="0.2">
      <c r="A200" s="17" t="s">
        <v>170</v>
      </c>
      <c r="B200" s="1" t="s">
        <v>143</v>
      </c>
      <c r="C200" s="15"/>
    </row>
    <row r="201" spans="1:3" ht="64" x14ac:dyDescent="0.2">
      <c r="A201" s="17" t="s">
        <v>171</v>
      </c>
      <c r="B201" s="1" t="s">
        <v>143</v>
      </c>
      <c r="C201" s="15"/>
    </row>
    <row r="202" spans="1:3" ht="64" x14ac:dyDescent="0.2">
      <c r="A202" s="17" t="s">
        <v>172</v>
      </c>
      <c r="B202" s="1" t="s">
        <v>143</v>
      </c>
      <c r="C202" s="15"/>
    </row>
    <row r="203" spans="1:3" ht="32" x14ac:dyDescent="0.2">
      <c r="A203" s="17" t="s">
        <v>173</v>
      </c>
      <c r="B203" s="1" t="s">
        <v>143</v>
      </c>
      <c r="C203" s="15"/>
    </row>
    <row r="204" spans="1:3" ht="32" x14ac:dyDescent="0.2">
      <c r="A204" s="17" t="s">
        <v>174</v>
      </c>
      <c r="B204" s="1" t="s">
        <v>143</v>
      </c>
      <c r="C204" s="15"/>
    </row>
    <row r="205" spans="1:3" ht="48" x14ac:dyDescent="0.2">
      <c r="A205" s="17" t="s">
        <v>175</v>
      </c>
      <c r="B205" s="1" t="s">
        <v>143</v>
      </c>
      <c r="C205" s="15"/>
    </row>
    <row r="206" spans="1:3" ht="112" x14ac:dyDescent="0.2">
      <c r="A206" s="17" t="s">
        <v>176</v>
      </c>
      <c r="B206" s="1" t="s">
        <v>143</v>
      </c>
      <c r="C206" s="15"/>
    </row>
    <row r="208" spans="1:3" x14ac:dyDescent="0.2">
      <c r="A208" s="199" t="s">
        <v>177</v>
      </c>
      <c r="B208" s="199"/>
      <c r="C208" s="199"/>
    </row>
    <row r="210" spans="1:3" x14ac:dyDescent="0.2">
      <c r="A210" s="91" t="s">
        <v>13</v>
      </c>
      <c r="B210" s="93" t="s">
        <v>14</v>
      </c>
      <c r="C210" s="15"/>
    </row>
    <row r="211" spans="1:3" ht="16" x14ac:dyDescent="0.2">
      <c r="A211" s="17" t="s">
        <v>178</v>
      </c>
      <c r="B211" s="1" t="s">
        <v>143</v>
      </c>
      <c r="C211" s="15"/>
    </row>
    <row r="212" spans="1:3" ht="48" x14ac:dyDescent="0.2">
      <c r="A212" s="17" t="s">
        <v>179</v>
      </c>
      <c r="B212" s="1" t="s">
        <v>143</v>
      </c>
      <c r="C212" s="15"/>
    </row>
    <row r="213" spans="1:3" ht="32" x14ac:dyDescent="0.2">
      <c r="A213" s="17" t="s">
        <v>180</v>
      </c>
      <c r="B213" s="1" t="s">
        <v>143</v>
      </c>
      <c r="C213" s="15"/>
    </row>
    <row r="214" spans="1:3" ht="48" x14ac:dyDescent="0.2">
      <c r="A214" s="17" t="s">
        <v>181</v>
      </c>
      <c r="B214" s="1" t="s">
        <v>143</v>
      </c>
      <c r="C214" s="15"/>
    </row>
    <row r="215" spans="1:3" ht="96" x14ac:dyDescent="0.2">
      <c r="A215" s="17" t="s">
        <v>182</v>
      </c>
      <c r="B215" s="1" t="s">
        <v>143</v>
      </c>
      <c r="C215" s="15"/>
    </row>
    <row r="216" spans="1:3" ht="96" x14ac:dyDescent="0.2">
      <c r="A216" s="17" t="s">
        <v>183</v>
      </c>
      <c r="B216" s="1" t="s">
        <v>143</v>
      </c>
      <c r="C216" s="15"/>
    </row>
    <row r="217" spans="1:3" ht="64" x14ac:dyDescent="0.2">
      <c r="A217" s="17" t="s">
        <v>184</v>
      </c>
      <c r="B217" s="1" t="s">
        <v>143</v>
      </c>
      <c r="C217" s="15"/>
    </row>
    <row r="218" spans="1:3" ht="32" x14ac:dyDescent="0.2">
      <c r="A218" s="17" t="s">
        <v>185</v>
      </c>
      <c r="B218" s="1" t="s">
        <v>143</v>
      </c>
      <c r="C218" s="15"/>
    </row>
    <row r="219" spans="1:3" ht="32" x14ac:dyDescent="0.2">
      <c r="A219" s="17" t="s">
        <v>186</v>
      </c>
      <c r="B219" s="1" t="s">
        <v>143</v>
      </c>
      <c r="C219" s="15"/>
    </row>
    <row r="220" spans="1:3" ht="32" x14ac:dyDescent="0.2">
      <c r="A220" s="17" t="s">
        <v>187</v>
      </c>
      <c r="B220" s="1" t="s">
        <v>143</v>
      </c>
      <c r="C220" s="15"/>
    </row>
    <row r="221" spans="1:3" ht="48" x14ac:dyDescent="0.2">
      <c r="A221" s="17" t="s">
        <v>188</v>
      </c>
      <c r="B221" s="1" t="s">
        <v>143</v>
      </c>
      <c r="C221" s="15"/>
    </row>
    <row r="222" spans="1:3" ht="32" x14ac:dyDescent="0.2">
      <c r="A222" s="94" t="s">
        <v>189</v>
      </c>
      <c r="B222" s="1" t="s">
        <v>143</v>
      </c>
      <c r="C222" s="95"/>
    </row>
    <row r="223" spans="1:3" ht="80" x14ac:dyDescent="0.2">
      <c r="A223" s="14" t="s">
        <v>190</v>
      </c>
      <c r="B223" s="1" t="s">
        <v>143</v>
      </c>
      <c r="C223" s="15"/>
    </row>
    <row r="224" spans="1:3" x14ac:dyDescent="0.2">
      <c r="A224" s="6"/>
      <c r="B224" s="6"/>
      <c r="C224" s="6"/>
    </row>
    <row r="225" spans="1:3" ht="29.25" customHeight="1" x14ac:dyDescent="0.2">
      <c r="A225" s="200" t="s">
        <v>191</v>
      </c>
      <c r="B225" s="200"/>
      <c r="C225" s="200"/>
    </row>
    <row r="226" spans="1:3" x14ac:dyDescent="0.2">
      <c r="A226" s="6"/>
      <c r="B226" s="6"/>
      <c r="C226" s="6"/>
    </row>
    <row r="227" spans="1:3" x14ac:dyDescent="0.2">
      <c r="A227" s="91" t="s">
        <v>13</v>
      </c>
      <c r="B227" s="92" t="s">
        <v>14</v>
      </c>
      <c r="C227" s="15"/>
    </row>
    <row r="228" spans="1:3" x14ac:dyDescent="0.2">
      <c r="A228" s="96" t="s">
        <v>192</v>
      </c>
      <c r="B228" s="1" t="s">
        <v>143</v>
      </c>
      <c r="C228" s="15"/>
    </row>
    <row r="229" spans="1:3" x14ac:dyDescent="0.2">
      <c r="A229" s="96" t="s">
        <v>193</v>
      </c>
      <c r="B229" s="1" t="s">
        <v>143</v>
      </c>
      <c r="C229" s="15"/>
    </row>
    <row r="230" spans="1:3" ht="32" x14ac:dyDescent="0.2">
      <c r="A230" s="17" t="s">
        <v>194</v>
      </c>
      <c r="B230" s="1" t="s">
        <v>143</v>
      </c>
      <c r="C230" s="15"/>
    </row>
    <row r="231" spans="1:3" ht="32" x14ac:dyDescent="0.2">
      <c r="A231" s="17" t="s">
        <v>195</v>
      </c>
      <c r="B231" s="1" t="s">
        <v>143</v>
      </c>
      <c r="C231" s="15"/>
    </row>
    <row r="232" spans="1:3" ht="48" x14ac:dyDescent="0.2">
      <c r="A232" s="17" t="s">
        <v>196</v>
      </c>
      <c r="B232" s="1" t="s">
        <v>143</v>
      </c>
      <c r="C232" s="15"/>
    </row>
    <row r="233" spans="1:3" ht="32" x14ac:dyDescent="0.2">
      <c r="A233" s="94" t="s">
        <v>197</v>
      </c>
      <c r="B233" s="1" t="s">
        <v>143</v>
      </c>
      <c r="C233" s="95"/>
    </row>
    <row r="234" spans="1:3" x14ac:dyDescent="0.2">
      <c r="A234" s="97"/>
      <c r="B234" s="97"/>
      <c r="C234" s="97"/>
    </row>
    <row r="235" spans="1:3" ht="33" customHeight="1" x14ac:dyDescent="0.2">
      <c r="A235" s="200" t="s">
        <v>198</v>
      </c>
      <c r="B235" s="200"/>
      <c r="C235" s="200"/>
    </row>
    <row r="236" spans="1:3" x14ac:dyDescent="0.2">
      <c r="A236" s="6"/>
      <c r="B236" s="6"/>
      <c r="C236" s="6"/>
    </row>
    <row r="237" spans="1:3" x14ac:dyDescent="0.2">
      <c r="A237" s="91" t="s">
        <v>13</v>
      </c>
      <c r="B237" s="92" t="s">
        <v>199</v>
      </c>
      <c r="C237" s="15"/>
    </row>
    <row r="238" spans="1:3" ht="32" x14ac:dyDescent="0.2">
      <c r="A238" s="14" t="s">
        <v>200</v>
      </c>
      <c r="B238" s="1" t="s">
        <v>143</v>
      </c>
      <c r="C238" s="15"/>
    </row>
    <row r="239" spans="1:3" x14ac:dyDescent="0.2">
      <c r="A239" s="98" t="s">
        <v>201</v>
      </c>
      <c r="B239" s="1" t="s">
        <v>143</v>
      </c>
      <c r="C239" s="15"/>
    </row>
    <row r="240" spans="1:3" x14ac:dyDescent="0.2">
      <c r="A240" s="98" t="s">
        <v>202</v>
      </c>
      <c r="B240" s="1" t="s">
        <v>143</v>
      </c>
      <c r="C240" s="15"/>
    </row>
    <row r="241" spans="1:3" ht="16" x14ac:dyDescent="0.2">
      <c r="A241" s="14" t="s">
        <v>203</v>
      </c>
      <c r="B241" s="1" t="s">
        <v>143</v>
      </c>
      <c r="C241" s="15"/>
    </row>
    <row r="242" spans="1:3" ht="32" x14ac:dyDescent="0.2">
      <c r="A242" s="17" t="s">
        <v>204</v>
      </c>
      <c r="B242" s="1" t="s">
        <v>143</v>
      </c>
      <c r="C242" s="15"/>
    </row>
    <row r="243" spans="1:3" ht="48" x14ac:dyDescent="0.2">
      <c r="A243" s="14" t="s">
        <v>205</v>
      </c>
      <c r="B243" s="1" t="s">
        <v>143</v>
      </c>
      <c r="C243" s="15"/>
    </row>
    <row r="244" spans="1:3" ht="32" x14ac:dyDescent="0.2">
      <c r="A244" s="14" t="s">
        <v>206</v>
      </c>
      <c r="B244" s="1" t="s">
        <v>143</v>
      </c>
      <c r="C244" s="15"/>
    </row>
    <row r="245" spans="1:3" ht="32" x14ac:dyDescent="0.2">
      <c r="A245" s="99" t="s">
        <v>207</v>
      </c>
      <c r="B245" s="1" t="s">
        <v>143</v>
      </c>
      <c r="C245" s="95"/>
    </row>
    <row r="246" spans="1:3" x14ac:dyDescent="0.2">
      <c r="A246" s="97"/>
      <c r="B246" s="97"/>
      <c r="C246" s="97"/>
    </row>
    <row r="247" spans="1:3" ht="44.25" customHeight="1" x14ac:dyDescent="0.2">
      <c r="A247" s="200" t="s">
        <v>208</v>
      </c>
      <c r="B247" s="200"/>
      <c r="C247" s="200"/>
    </row>
    <row r="249" spans="1:3" x14ac:dyDescent="0.2">
      <c r="A249" s="100" t="s">
        <v>13</v>
      </c>
      <c r="B249" s="101" t="s">
        <v>14</v>
      </c>
      <c r="C249" s="15"/>
    </row>
    <row r="250" spans="1:3" ht="64" x14ac:dyDescent="0.2">
      <c r="A250" s="14" t="s">
        <v>209</v>
      </c>
      <c r="B250" s="1" t="s">
        <v>143</v>
      </c>
      <c r="C250" s="15"/>
    </row>
    <row r="251" spans="1:3" ht="32" x14ac:dyDescent="0.2">
      <c r="A251" s="14" t="s">
        <v>210</v>
      </c>
      <c r="B251" s="1" t="s">
        <v>143</v>
      </c>
      <c r="C251" s="15"/>
    </row>
    <row r="252" spans="1:3" ht="48" x14ac:dyDescent="0.2">
      <c r="A252" s="14" t="s">
        <v>211</v>
      </c>
      <c r="B252" s="1" t="s">
        <v>143</v>
      </c>
      <c r="C252" s="15"/>
    </row>
    <row r="253" spans="1:3" ht="48" x14ac:dyDescent="0.2">
      <c r="A253" s="14" t="s">
        <v>212</v>
      </c>
      <c r="B253" s="1" t="s">
        <v>143</v>
      </c>
      <c r="C253" s="15"/>
    </row>
    <row r="254" spans="1:3" ht="32" x14ac:dyDescent="0.2">
      <c r="A254" s="14" t="s">
        <v>213</v>
      </c>
      <c r="B254" s="1" t="s">
        <v>143</v>
      </c>
      <c r="C254" s="15"/>
    </row>
    <row r="255" spans="1:3" ht="32" x14ac:dyDescent="0.2">
      <c r="A255" s="14" t="s">
        <v>214</v>
      </c>
      <c r="B255" s="1" t="s">
        <v>143</v>
      </c>
      <c r="C255" s="15"/>
    </row>
    <row r="256" spans="1:3" ht="64" x14ac:dyDescent="0.2">
      <c r="A256" s="14" t="s">
        <v>215</v>
      </c>
      <c r="B256" s="1" t="s">
        <v>143</v>
      </c>
      <c r="C256" s="15"/>
    </row>
    <row r="257" spans="1:3" ht="16" x14ac:dyDescent="0.2">
      <c r="A257" s="17" t="s">
        <v>216</v>
      </c>
      <c r="B257" s="1" t="s">
        <v>143</v>
      </c>
      <c r="C257" s="15"/>
    </row>
    <row r="258" spans="1:3" ht="32" x14ac:dyDescent="0.2">
      <c r="A258" s="17" t="s">
        <v>217</v>
      </c>
      <c r="B258" s="1" t="s">
        <v>143</v>
      </c>
      <c r="C258" s="15"/>
    </row>
    <row r="259" spans="1:3" x14ac:dyDescent="0.2">
      <c r="A259" s="6"/>
      <c r="B259" s="102"/>
      <c r="C259" s="6"/>
    </row>
    <row r="260" spans="1:3" ht="32.25" customHeight="1" x14ac:dyDescent="0.2">
      <c r="A260" s="200" t="s">
        <v>218</v>
      </c>
      <c r="B260" s="200"/>
      <c r="C260" s="200"/>
    </row>
    <row r="262" spans="1:3" x14ac:dyDescent="0.2">
      <c r="A262" s="91" t="s">
        <v>13</v>
      </c>
      <c r="B262" s="93" t="s">
        <v>14</v>
      </c>
      <c r="C262" s="15"/>
    </row>
    <row r="263" spans="1:3" ht="32" x14ac:dyDescent="0.2">
      <c r="A263" s="17" t="s">
        <v>219</v>
      </c>
      <c r="B263" s="1" t="s">
        <v>143</v>
      </c>
      <c r="C263" s="15"/>
    </row>
    <row r="264" spans="1:3" ht="48" x14ac:dyDescent="0.2">
      <c r="A264" s="14" t="s">
        <v>220</v>
      </c>
      <c r="B264" s="1" t="s">
        <v>143</v>
      </c>
      <c r="C264" s="15"/>
    </row>
    <row r="265" spans="1:3" ht="48" x14ac:dyDescent="0.2">
      <c r="A265" s="14" t="s">
        <v>221</v>
      </c>
      <c r="B265" s="1" t="s">
        <v>143</v>
      </c>
      <c r="C265" s="15"/>
    </row>
    <row r="266" spans="1:3" ht="32" x14ac:dyDescent="0.2">
      <c r="A266" s="14" t="s">
        <v>222</v>
      </c>
      <c r="B266" s="1" t="s">
        <v>143</v>
      </c>
      <c r="C266" s="15"/>
    </row>
    <row r="267" spans="1:3" ht="69.75" customHeight="1" x14ac:dyDescent="0.2">
      <c r="A267" s="14" t="s">
        <v>223</v>
      </c>
      <c r="B267" s="1" t="s">
        <v>143</v>
      </c>
      <c r="C267" s="15"/>
    </row>
    <row r="268" spans="1:3" hidden="1" x14ac:dyDescent="0.2">
      <c r="A268" s="6"/>
      <c r="B268" s="6"/>
      <c r="C268" s="6"/>
    </row>
    <row r="269" spans="1:3" ht="48" customHeight="1" x14ac:dyDescent="0.2">
      <c r="A269" s="217" t="s">
        <v>224</v>
      </c>
      <c r="B269" s="217"/>
      <c r="C269" s="217"/>
    </row>
    <row r="270" spans="1:3" x14ac:dyDescent="0.2">
      <c r="A270" s="6"/>
      <c r="B270" s="6"/>
      <c r="C270" s="6"/>
    </row>
    <row r="271" spans="1:3" x14ac:dyDescent="0.2">
      <c r="A271" s="91" t="s">
        <v>13</v>
      </c>
      <c r="B271" s="92" t="s">
        <v>14</v>
      </c>
      <c r="C271" s="15"/>
    </row>
    <row r="272" spans="1:3" ht="32" x14ac:dyDescent="0.2">
      <c r="A272" s="14" t="s">
        <v>225</v>
      </c>
      <c r="B272" s="1" t="s">
        <v>143</v>
      </c>
      <c r="C272" s="15"/>
    </row>
    <row r="273" spans="1:3" ht="80" x14ac:dyDescent="0.2">
      <c r="A273" s="14" t="s">
        <v>226</v>
      </c>
      <c r="B273" s="1" t="s">
        <v>143</v>
      </c>
      <c r="C273" s="15"/>
    </row>
    <row r="274" spans="1:3" ht="32" x14ac:dyDescent="0.2">
      <c r="A274" s="17" t="s">
        <v>227</v>
      </c>
      <c r="B274" s="1" t="s">
        <v>143</v>
      </c>
      <c r="C274" s="15"/>
    </row>
    <row r="275" spans="1:3" ht="64" x14ac:dyDescent="0.2">
      <c r="A275" s="17" t="s">
        <v>228</v>
      </c>
      <c r="B275" s="1" t="s">
        <v>143</v>
      </c>
      <c r="C275" s="15"/>
    </row>
    <row r="276" spans="1:3" ht="32" x14ac:dyDescent="0.2">
      <c r="A276" s="99" t="s">
        <v>229</v>
      </c>
      <c r="B276" s="1" t="s">
        <v>143</v>
      </c>
      <c r="C276" s="95"/>
    </row>
    <row r="277" spans="1:3" x14ac:dyDescent="0.2">
      <c r="A277" s="97"/>
      <c r="B277" s="97"/>
      <c r="C277" s="97"/>
    </row>
    <row r="278" spans="1:3" ht="33.75" customHeight="1" x14ac:dyDescent="0.2">
      <c r="A278" s="216" t="s">
        <v>230</v>
      </c>
      <c r="B278" s="216"/>
      <c r="C278" s="216"/>
    </row>
    <row r="280" spans="1:3" x14ac:dyDescent="0.2">
      <c r="A280" s="91" t="s">
        <v>13</v>
      </c>
      <c r="B280" s="92" t="s">
        <v>14</v>
      </c>
      <c r="C280" s="15"/>
    </row>
    <row r="281" spans="1:3" ht="32" x14ac:dyDescent="0.2">
      <c r="A281" s="17" t="s">
        <v>231</v>
      </c>
      <c r="B281" s="1" t="s">
        <v>143</v>
      </c>
      <c r="C281" s="15"/>
    </row>
    <row r="282" spans="1:3" ht="32" x14ac:dyDescent="0.2">
      <c r="A282" s="17" t="s">
        <v>232</v>
      </c>
      <c r="B282" s="1" t="s">
        <v>143</v>
      </c>
      <c r="C282" s="15"/>
    </row>
    <row r="283" spans="1:3" ht="32" x14ac:dyDescent="0.2">
      <c r="A283" s="17" t="s">
        <v>233</v>
      </c>
      <c r="B283" s="1" t="s">
        <v>143</v>
      </c>
      <c r="C283" s="15"/>
    </row>
    <row r="284" spans="1:3" ht="48" x14ac:dyDescent="0.2">
      <c r="A284" s="17" t="s">
        <v>234</v>
      </c>
      <c r="B284" s="1" t="s">
        <v>143</v>
      </c>
      <c r="C284" s="15"/>
    </row>
    <row r="285" spans="1:3" ht="32" x14ac:dyDescent="0.2">
      <c r="A285" s="17" t="s">
        <v>235</v>
      </c>
      <c r="B285" s="1" t="s">
        <v>143</v>
      </c>
      <c r="C285" s="15"/>
    </row>
    <row r="286" spans="1:3" ht="32" x14ac:dyDescent="0.2">
      <c r="A286" s="17" t="s">
        <v>236</v>
      </c>
      <c r="B286" s="1" t="s">
        <v>143</v>
      </c>
      <c r="C286" s="15"/>
    </row>
    <row r="287" spans="1:3" ht="32" x14ac:dyDescent="0.2">
      <c r="A287" s="103" t="s">
        <v>237</v>
      </c>
      <c r="B287" s="1" t="s">
        <v>143</v>
      </c>
      <c r="C287" s="15"/>
    </row>
    <row r="289" spans="1:3" x14ac:dyDescent="0.2">
      <c r="A289" s="201" t="s">
        <v>3</v>
      </c>
      <c r="B289" s="202"/>
      <c r="C289" s="203"/>
    </row>
    <row r="290" spans="1:3" x14ac:dyDescent="0.2">
      <c r="A290" s="204"/>
      <c r="B290" s="205"/>
      <c r="C290" s="206"/>
    </row>
    <row r="292" spans="1:3" ht="29.25" customHeight="1" x14ac:dyDescent="0.2">
      <c r="A292" s="200" t="s">
        <v>238</v>
      </c>
      <c r="B292" s="200"/>
      <c r="C292" s="200"/>
    </row>
    <row r="294" spans="1:3" x14ac:dyDescent="0.2">
      <c r="A294" s="91" t="s">
        <v>13</v>
      </c>
      <c r="B294" s="93" t="s">
        <v>14</v>
      </c>
      <c r="C294" s="15"/>
    </row>
    <row r="295" spans="1:3" ht="48" x14ac:dyDescent="0.2">
      <c r="A295" s="14" t="s">
        <v>239</v>
      </c>
      <c r="B295" s="1" t="s">
        <v>143</v>
      </c>
      <c r="C295" s="15"/>
    </row>
    <row r="296" spans="1:3" ht="16" x14ac:dyDescent="0.2">
      <c r="A296" s="14" t="s">
        <v>240</v>
      </c>
      <c r="B296" s="1" t="s">
        <v>143</v>
      </c>
      <c r="C296" s="15"/>
    </row>
    <row r="297" spans="1:3" ht="48" x14ac:dyDescent="0.2">
      <c r="A297" s="14" t="s">
        <v>241</v>
      </c>
      <c r="B297" s="1" t="s">
        <v>143</v>
      </c>
      <c r="C297" s="15"/>
    </row>
    <row r="298" spans="1:3" ht="32" x14ac:dyDescent="0.2">
      <c r="A298" s="17" t="s">
        <v>242</v>
      </c>
      <c r="B298" s="1" t="s">
        <v>143</v>
      </c>
      <c r="C298" s="15"/>
    </row>
    <row r="299" spans="1:3" ht="48" x14ac:dyDescent="0.2">
      <c r="A299" s="14" t="s">
        <v>243</v>
      </c>
      <c r="B299" s="1" t="s">
        <v>143</v>
      </c>
      <c r="C299" s="15"/>
    </row>
    <row r="300" spans="1:3" x14ac:dyDescent="0.2">
      <c r="A300" s="6"/>
      <c r="B300" s="102"/>
      <c r="C300" s="6"/>
    </row>
    <row r="301" spans="1:3" x14ac:dyDescent="0.2">
      <c r="A301" s="207" t="s">
        <v>154</v>
      </c>
      <c r="B301" s="208"/>
      <c r="C301" s="209"/>
    </row>
    <row r="302" spans="1:3" x14ac:dyDescent="0.2">
      <c r="A302" s="210"/>
      <c r="B302" s="211"/>
      <c r="C302" s="212"/>
    </row>
    <row r="303" spans="1:3" x14ac:dyDescent="0.2">
      <c r="A303" s="213"/>
      <c r="B303" s="214"/>
      <c r="C303" s="215"/>
    </row>
    <row r="305" spans="1:3" ht="50.25" customHeight="1" x14ac:dyDescent="0.2">
      <c r="A305" s="216" t="s">
        <v>244</v>
      </c>
      <c r="B305" s="216"/>
      <c r="C305" s="216"/>
    </row>
    <row r="307" spans="1:3" x14ac:dyDescent="0.2">
      <c r="A307" s="91" t="s">
        <v>13</v>
      </c>
      <c r="B307" s="93" t="s">
        <v>14</v>
      </c>
      <c r="C307" s="15"/>
    </row>
    <row r="308" spans="1:3" ht="32" x14ac:dyDescent="0.2">
      <c r="A308" s="17" t="s">
        <v>245</v>
      </c>
      <c r="B308" s="1" t="s">
        <v>143</v>
      </c>
      <c r="C308" s="15"/>
    </row>
    <row r="309" spans="1:3" ht="16" x14ac:dyDescent="0.2">
      <c r="A309" s="17" t="s">
        <v>246</v>
      </c>
      <c r="B309" s="1" t="s">
        <v>143</v>
      </c>
      <c r="C309" s="15"/>
    </row>
    <row r="310" spans="1:3" ht="32" x14ac:dyDescent="0.2">
      <c r="A310" s="17" t="s">
        <v>247</v>
      </c>
      <c r="B310" s="1" t="s">
        <v>143</v>
      </c>
      <c r="C310" s="15"/>
    </row>
    <row r="311" spans="1:3" ht="48" x14ac:dyDescent="0.2">
      <c r="A311" s="14" t="s">
        <v>248</v>
      </c>
      <c r="B311" s="1" t="s">
        <v>143</v>
      </c>
      <c r="C311" s="15"/>
    </row>
    <row r="312" spans="1:3" ht="80" x14ac:dyDescent="0.2">
      <c r="A312" s="14" t="s">
        <v>249</v>
      </c>
      <c r="B312" s="1" t="s">
        <v>143</v>
      </c>
      <c r="C312" s="15"/>
    </row>
    <row r="313" spans="1:3" ht="32" x14ac:dyDescent="0.2">
      <c r="A313" s="17" t="s">
        <v>250</v>
      </c>
      <c r="B313" s="1" t="s">
        <v>143</v>
      </c>
      <c r="C313" s="15"/>
    </row>
    <row r="314" spans="1:3" ht="48" x14ac:dyDescent="0.2">
      <c r="A314" s="99" t="s">
        <v>251</v>
      </c>
      <c r="B314" s="1" t="s">
        <v>143</v>
      </c>
      <c r="C314" s="95"/>
    </row>
    <row r="315" spans="1:3" x14ac:dyDescent="0.2">
      <c r="A315" s="97"/>
      <c r="B315" s="97"/>
      <c r="C315" s="97"/>
    </row>
  </sheetData>
  <sheetProtection algorithmName="SHA-512" hashValue="zMeKyPZIg3kbiLD9BHzqIfiNb0eT2tZhY4lJJmGP+4ke+IxIAvLW/CGI+UjJvn3q7POmS+mVTjebXUEXFec8JQ==" saltValue="nAP0/zIoZnce0TlYz7V6Ig==" spinCount="100000" sheet="1" objects="1" scenarios="1" selectLockedCells="1"/>
  <protectedRanges>
    <protectedRange algorithmName="SHA-512" hashValue="/yAJXfVJ7l0WLJgTVj4i9zWWw3f/iE56tcxjLfxCtq4j4NHqfiWZQVNQY0hUNVIdGvEWU/ZWIQYtA98SpBfMDA==" saltValue="6BXRbrqERsdvB/yNAPYMUA==" spinCount="100000" sqref="B15:B28 B33:B37 B42:B46 B51:B58 B67:B79 B87:B97 B107:B118 B125:B130 B137:B142 B149:B157 B162:B167 B172:B177 B184:B192 B198:B206 B211:B223 B228:B233 B238:B245 B250:B258 B263:B267 B272:B276 B281:B287 B295:B299 B308:B314" name="Results_1_1"/>
  </protectedRanges>
  <mergeCells count="33">
    <mergeCell ref="A289:C290"/>
    <mergeCell ref="A292:C292"/>
    <mergeCell ref="A301:C303"/>
    <mergeCell ref="A305:C305"/>
    <mergeCell ref="A235:C235"/>
    <mergeCell ref="A247:C247"/>
    <mergeCell ref="A260:C260"/>
    <mergeCell ref="A269:C269"/>
    <mergeCell ref="A278:C278"/>
    <mergeCell ref="A179:C179"/>
    <mergeCell ref="A181:C181"/>
    <mergeCell ref="A195:C195"/>
    <mergeCell ref="A208:C208"/>
    <mergeCell ref="A225:C225"/>
    <mergeCell ref="A169:C169"/>
    <mergeCell ref="A104:C104"/>
    <mergeCell ref="A122:C122"/>
    <mergeCell ref="A134:C134"/>
    <mergeCell ref="A144:C144"/>
    <mergeCell ref="A146:C146"/>
    <mergeCell ref="A159:C159"/>
    <mergeCell ref="A84:C84"/>
    <mergeCell ref="A1:C1"/>
    <mergeCell ref="A2:C2"/>
    <mergeCell ref="A9:C9"/>
    <mergeCell ref="A10:C10"/>
    <mergeCell ref="A12:C12"/>
    <mergeCell ref="A30:C30"/>
    <mergeCell ref="A39:C39"/>
    <mergeCell ref="A48:C48"/>
    <mergeCell ref="A60:C60"/>
    <mergeCell ref="A62:C62"/>
    <mergeCell ref="A64:C64"/>
  </mergeCells>
  <dataValidations count="1">
    <dataValidation type="list" showInputMessage="1" showErrorMessage="1" sqref="B15:B28 B33:B37 B42:B46 B51:B58 B67:B79 B87:B97 B107:B118 B125:B130 B137:B142 B149:B157 B162:B167 B172:B177 B184:B192 B198:B206 B211:B223 B228:B233 B238:B245 B250:B258 B263:B267 B272:B276 B281:B287 B295:B299 B308:B314" xr:uid="{00000000-0002-0000-0800-000000000000}">
      <formula1>"y,n"</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Overview of the template</vt:lpstr>
      <vt:lpstr>Class 1</vt:lpstr>
      <vt:lpstr>Class 2</vt:lpstr>
      <vt:lpstr>Class 3</vt:lpstr>
      <vt:lpstr>Class 4</vt:lpstr>
      <vt:lpstr>Class 5</vt:lpstr>
      <vt:lpstr>Class 6</vt:lpstr>
      <vt:lpstr>Class 7</vt:lpstr>
      <vt:lpstr>Class 8</vt:lpstr>
      <vt:lpstr>Class 9</vt:lpstr>
      <vt:lpstr>Class 10</vt:lpstr>
      <vt:lpstr>Class 11</vt:lpstr>
      <vt:lpstr>Class 12</vt:lpstr>
      <vt:lpstr>Class 13</vt:lpstr>
      <vt:lpstr>Class 14</vt:lpstr>
      <vt:lpstr>Class 15</vt:lpstr>
      <vt:lpstr>Class 16</vt:lpstr>
      <vt:lpstr>Aggregated scores</vt:lpstr>
      <vt:lpstr>Physical environment</vt:lpstr>
      <vt:lpstr>EHS Fidelity Tool template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 Oien</dc:creator>
  <cp:lastModifiedBy>Victoria Jones</cp:lastModifiedBy>
  <dcterms:created xsi:type="dcterms:W3CDTF">2019-02-25T19:08:26Z</dcterms:created>
  <dcterms:modified xsi:type="dcterms:W3CDTF">2020-01-06T14:35:17Z</dcterms:modified>
</cp:coreProperties>
</file>